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nweise" sheetId="1" state="visible" r:id="rId1"/>
    <sheet xmlns:r="http://schemas.openxmlformats.org/officeDocument/2006/relationships" name="Kalkulator" sheetId="2" state="visible" r:id="rId2"/>
    <sheet xmlns:r="http://schemas.openxmlformats.org/officeDocument/2006/relationships" name="Preislis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3"/>
    </font>
    <font>
      <b val="1"/>
      <color rgb="00FFFFFF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6E6E68"/>
      </patternFill>
    </fill>
    <fill>
      <patternFill patternType="solid">
        <fgColor rgb="00FFF2CC"/>
      </patternFill>
    </fill>
    <fill>
      <patternFill patternType="solid">
        <fgColor rgb="00F1F1E5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/>
    </xf>
    <xf numFmtId="0" fontId="0" fillId="0" borderId="0" applyAlignment="1" pivotButton="0" quotePrefix="0" xfId="0">
      <alignment/>
    </xf>
    <xf numFmtId="0" fontId="0" fillId="3" borderId="0" pivotButton="0" quotePrefix="0" xfId="0"/>
    <xf numFmtId="164" fontId="0" fillId="3" borderId="0" pivotButton="0" quotePrefix="0" xfId="0"/>
    <xf numFmtId="0" fontId="6" fillId="0" borderId="0" applyAlignment="1" pivotButton="0" quotePrefix="0" xfId="0">
      <alignment/>
    </xf>
    <xf numFmtId="0" fontId="5" fillId="2" borderId="1" applyAlignment="1" pivotButton="0" quotePrefix="0" xfId="0">
      <alignment/>
    </xf>
    <xf numFmtId="0" fontId="5" fillId="2" borderId="1" applyAlignment="1" pivotButton="0" quotePrefix="0" xfId="0">
      <alignment vertical="center" wrapText="1"/>
    </xf>
    <xf numFmtId="0" fontId="6" fillId="0" borderId="0" pivotButton="0" quotePrefix="0" xfId="0"/>
    <xf numFmtId="0" fontId="0" fillId="0" borderId="1" applyAlignment="1" pivotButton="0" quotePrefix="0" xfId="0">
      <alignment/>
    </xf>
    <xf numFmtId="0" fontId="0" fillId="0" borderId="1" pivotButton="0" quotePrefix="0" xfId="0"/>
    <xf numFmtId="0" fontId="0" fillId="3" borderId="1" pivotButton="0" quotePrefix="0" xfId="0"/>
    <xf numFmtId="164" fontId="0" fillId="0" borderId="1" pivotButton="0" quotePrefix="0" xfId="0"/>
    <xf numFmtId="164" fontId="6" fillId="0" borderId="0" pivotButton="0" quotePrefix="0" xfId="0"/>
    <xf numFmtId="164" fontId="0" fillId="0" borderId="0" pivotButton="0" quotePrefix="0" xfId="0"/>
    <xf numFmtId="0" fontId="7" fillId="0" borderId="0" applyAlignment="1" pivotButton="0" quotePrefix="0" xfId="0">
      <alignment/>
    </xf>
    <xf numFmtId="164" fontId="6" fillId="4" borderId="0" pivotButton="0" quotePrefix="0" xfId="0"/>
    <xf numFmtId="0" fontId="4" fillId="0" borderId="0" pivotButton="0" quotePrefix="0" xfId="0"/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Kostenkalkulation Mess- und Zählkonzept (Richtpreise) · V2.1</t>
        </is>
      </c>
    </row>
    <row r="2">
      <c r="A2" s="2" t="inlineStr">
        <is>
          <t>Open-Access-Ergebnis des Pilotprojekts Einsparzähler, BAFA-Vorhaben ESZ-A-2018046</t>
        </is>
      </c>
    </row>
    <row r="3">
      <c r="A3" s="2" t="inlineStr">
        <is>
          <t>Herausgeber: ecc – energy consulting circle GmbH &amp; Co. KG, Holnisstraße 20, 24960 Glücksburg · www.ecc-energieeffizienz.de</t>
        </is>
      </c>
    </row>
    <row r="4">
      <c r="A4" s="2" t="inlineStr">
        <is>
          <t>Version 2.1 · veröffentlicht 24.09.2026 · Preisstand der Hardware: 09/2021 (Projektstand) · Version 1 wurde 2019/2020/2022 im Expertenbereich veröffentlicht; V2.1 ist die überarbeitete Open-Access-Fassung.</t>
        </is>
      </c>
    </row>
    <row r="5">
      <c r="A5" s="2" t="inlineStr">
        <is>
          <t>Lizenz: Creative Commons Namensnennung 4.0 International (CC BY 4.0) – freie Nutzung, Bearbeitung und kommerzielle Weiterverwendung bei Nennung der Quelle.</t>
        </is>
      </c>
    </row>
    <row r="6">
      <c r="A6" s="2" t="inlineStr"/>
    </row>
    <row r="7">
      <c r="A7" s="3" t="inlineStr">
        <is>
          <t>Zweck</t>
        </is>
      </c>
    </row>
    <row r="8">
      <c r="A8" s="2" t="inlineStr">
        <is>
          <t>Die Tabelle ermöglicht Energieberatern und Unternehmen eine schnelle Grobkalkulation eines Mess- und Zählkonzepts (Strom, Wärme, Gas, Wasser, Datenübertragung) ohne eigenen Entwicklungsaufwand. Sie ist die Rechengrundlage des Online-Tools „Topologieerstellung / Kostenschätzung“ auf www.ecc-energieeffizienz.de.</t>
        </is>
      </c>
    </row>
    <row r="9">
      <c r="A9" s="2" t="inlineStr"/>
    </row>
    <row r="10">
      <c r="A10" s="3" t="inlineStr">
        <is>
          <t>So wird gerechnet</t>
        </is>
      </c>
    </row>
    <row r="11">
      <c r="A11" s="2" t="inlineStr">
        <is>
          <t>1. Blatt „Kalkulator“: gelbe Felder ausfüllen (Anzahl je Position, Anzahl zu übertragender Sensoren, LAN oder Mobilfunk, Stundensätze). Alle anderen Werte werden automatisch berechnet.</t>
        </is>
      </c>
    </row>
    <row r="12">
      <c r="A12" s="2" t="inlineStr">
        <is>
          <t>2. Einzelpreise sind nach Stückzahl gestaffelt (1–5 / 6–10 / ab 11 Stück je Position).</t>
        </is>
      </c>
    </row>
    <row r="13">
      <c r="A13" s="2" t="inlineStr">
        <is>
          <t>3. Der Datenlogger wird automatisch nach der Anzahl der Sensoren gewählt: kleinste Lizenzstufe mit ≥ Anzahl M-Bus-Lasten (z. B. 17 Sensoren → 32 Lasten). Bei Mobilfunk wird je Logger eine Stationsantenne ergänzt.</t>
        </is>
      </c>
    </row>
    <row r="14">
      <c r="A14" s="2" t="inlineStr">
        <is>
          <t>4. Arbeitsaufwand: Montage durch schaltberechtigte Elektrofachkraft bzw. Installateur des Kunden (Stundensatz Handwerk) und Einbau/Konfiguration des Datenloggers (Stundensatz Dienstleister). Richtwerte: Stromzähler Neuinstallation 1,0 h, Austausch 0,5 h; Wärmemengenzähler Neuinstallation 4,0 h, Austausch 1,0 h; Gaszähler-Austausch 1,0 h; Datenlogger-Einbau 2,0 h; Konfiguration 5 min je Sensor.</t>
        </is>
      </c>
    </row>
    <row r="15">
      <c r="A15" s="2" t="inlineStr">
        <is>
          <t>5. Laufende Kosten: Portal-/Plattformkosten je angelegtem Sensor (auch virtuelle Sensoren) sowie SIM-Datenkarte je Mobilfunk-Logger.</t>
        </is>
      </c>
    </row>
    <row r="16">
      <c r="A16" s="2" t="inlineStr"/>
    </row>
    <row r="17">
      <c r="A17" s="3" t="inlineStr">
        <is>
          <t>Annahmen und Grenzen</t>
        </is>
      </c>
    </row>
    <row r="18">
      <c r="A18" s="2" t="inlineStr">
        <is>
          <t>• Bei der Datenübertragung wird von M-Bus ausgegangen. Modbus, Impuls oder herstellerspezifische Schnittstellen sind im Einzelfall zu prüfen (Modbus-Add-on LAN-Logger ca. +190 €).</t>
        </is>
      </c>
    </row>
    <row r="19">
      <c r="A19" s="2" t="inlineStr">
        <is>
          <t>• Ab 63 A Absicherung wird ein Wandlerzähler (Zweirichtung) mit Stromwandler-Satz angesetzt.</t>
        </is>
      </c>
    </row>
    <row r="20">
      <c r="A20" s="2" t="inlineStr">
        <is>
          <t>• Je Gaszähler wird ein Impulsmodul zur Umsetzung auf M-Bus angesetzt. Hauptzähler des Netzbetreibers: Impulsbereitstellung beim Messstellenbetreiber beauftragen.</t>
        </is>
      </c>
    </row>
    <row r="21">
      <c r="A21" s="2" t="inlineStr">
        <is>
          <t>• Wärmemengenzähler: nur Tausch ohne konstruktive Arbeiten bzw. Neuinstallation mit vorhandenen Absperrungen, barrierefrei zugänglich.</t>
        </is>
      </c>
    </row>
    <row r="22">
      <c r="A22" s="2" t="inlineStr">
        <is>
          <t>• Mobilfunk-Logger: Übertragung 2× täglich bei 1-Minuten-Aufnahmeintervall empfohlen; LAN-Logger: Übertragungsintervall max. 1 h.</t>
        </is>
      </c>
    </row>
    <row r="23">
      <c r="A23" s="2" t="inlineStr">
        <is>
          <t>• Richtpreise netto, Preisstand 09/2021, ohne Gewähr. Marktpreise können abweichen; vor Beauftragung aktuelle Angebote einholen. Die genannten Produkte sind im Projekt eingesetzte bzw. geprüfte Beispiele und keine Kaufempfehlung.</t>
        </is>
      </c>
    </row>
    <row r="24">
      <c r="A24" s="2" t="inlineStr"/>
    </row>
    <row r="25">
      <c r="A25" s="3" t="inlineStr">
        <is>
          <t>Weitere Open-Access-Ergebnisse</t>
        </is>
      </c>
    </row>
    <row r="26">
      <c r="A26" s="2" t="inlineStr">
        <is>
          <t>Best-Practice-Leitfaden „Messkonzept und Zähler-Topologie für KMU“ (PDF) – Methodik, Beispiele, Hardwareliste; Projektseite: https://www.ecc-energieeffizienz.de/forschungsprojekt/pilotprojekt-einsparzaehler</t>
        </is>
      </c>
    </row>
  </sheetData>
  <pageMargins left="0.75" right="0.75" top="1" bottom="1" header="0.5" footer="0.5"/>
  <headerFooter>
    <oddHeader>&amp;Cecc · Kostenkalkulation Mess- und Zählkonzept · V2.1</oddHeader>
    <oddFooter>&amp;CVersion 2.1 · 24.09.2026 · CC BY 4.0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5"/>
  <sheetViews>
    <sheetView workbookViewId="0">
      <selection activeCell="A1" sqref="A1"/>
    </sheetView>
  </sheetViews>
  <sheetFormatPr baseColWidth="8" defaultRowHeight="15"/>
  <cols>
    <col width="58" customWidth="1" min="1" max="1"/>
    <col width="48" customWidth="1" min="2" max="2"/>
    <col width="10" customWidth="1" min="3" max="3"/>
    <col width="14" customWidth="1" min="4" max="4"/>
    <col width="15" customWidth="1" min="5" max="5"/>
    <col width="3" customWidth="1" min="6" max="6"/>
    <col width="3" customWidth="1" min="7" max="7"/>
    <col width="11" customWidth="1" min="8" max="8"/>
    <col width="9" customWidth="1" min="9" max="9"/>
    <col width="7" customWidth="1" min="10" max="10"/>
  </cols>
  <sheetData>
    <row r="1">
      <c r="A1" s="4" t="inlineStr">
        <is>
          <t>Kalkulator Mess- und Zählkonzept · V2.1</t>
        </is>
      </c>
    </row>
    <row r="2">
      <c r="A2" s="5" t="inlineStr">
        <is>
          <t>Gelbe Felder ausfüllen. Voreingestellt ist ein Beispiel (kleiner Gewerbebetrieb) – Mengen einfach überschreiben oder auf 0 setzen.</t>
        </is>
      </c>
    </row>
    <row r="3">
      <c r="A3" s="5" t="n"/>
    </row>
    <row r="4">
      <c r="A4" s="5" t="inlineStr">
        <is>
          <t>Projekt</t>
        </is>
      </c>
      <c r="C4" s="6" t="inlineStr">
        <is>
          <t>Beispiel Gewerbebetrieb</t>
        </is>
      </c>
    </row>
    <row r="5">
      <c r="A5" s="5" t="inlineStr">
        <is>
          <t>Stundensatz Handwerk (€/h, netto)</t>
        </is>
      </c>
      <c r="C5" s="7" t="n">
        <v>100</v>
      </c>
    </row>
    <row r="6">
      <c r="A6" s="5" t="inlineStr">
        <is>
          <t>Stundensatz Dienstleister Datenlogger/Konfiguration (€/h, netto)</t>
        </is>
      </c>
      <c r="C6" s="7" t="n">
        <v>90</v>
      </c>
    </row>
    <row r="7">
      <c r="A7" s="5" t="n"/>
    </row>
    <row r="8">
      <c r="A8" s="8" t="inlineStr">
        <is>
          <t>A) Zähler und Zubehör</t>
        </is>
      </c>
    </row>
    <row r="9">
      <c r="A9" s="9" t="inlineStr">
        <is>
          <t>Pos.</t>
        </is>
      </c>
      <c r="B9" s="10" t="inlineStr">
        <is>
          <t>Position</t>
        </is>
      </c>
      <c r="C9" s="10" t="inlineStr">
        <is>
          <t>Anzahl</t>
        </is>
      </c>
      <c r="D9" s="10" t="inlineStr">
        <is>
          <t>Einzelpreis</t>
        </is>
      </c>
      <c r="E9" s="10" t="inlineStr">
        <is>
          <t>Gesamt</t>
        </is>
      </c>
      <c r="H9" s="11" t="inlineStr">
        <is>
          <t>Hilfstabelle Loggerauswahl</t>
        </is>
      </c>
    </row>
    <row r="10">
      <c r="A10" s="12" t="inlineStr">
        <is>
          <t>S-01</t>
        </is>
      </c>
      <c r="B10" s="13">
        <f>VLOOKUP(A10,Preisliste!$A$4:$H$46,3,FALSE)</f>
        <v/>
      </c>
      <c r="C10" s="14" t="n">
        <v>2</v>
      </c>
      <c r="D10" s="15">
        <f>IF(C10&lt;=5,VLOOKUP(A10,Preisliste!$A$4:$H$46,6,FALSE),IF(C10&lt;=10,VLOOKUP(A10,Preisliste!$A$4:$H$46,7,FALSE),VLOOKUP(A10,Preisliste!$A$4:$H$46,8,FALSE)))</f>
        <v/>
      </c>
      <c r="E10" s="15">
        <f>C10*D10</f>
        <v/>
      </c>
      <c r="H10" t="inlineStr">
        <is>
          <t>LAN</t>
        </is>
      </c>
      <c r="I10" t="n">
        <v>8</v>
      </c>
      <c r="J10" t="inlineStr">
        <is>
          <t>D-01</t>
        </is>
      </c>
    </row>
    <row r="11">
      <c r="A11" s="12" t="inlineStr">
        <is>
          <t>S-02</t>
        </is>
      </c>
      <c r="B11" s="13">
        <f>VLOOKUP(A11,Preisliste!$A$4:$H$46,3,FALSE)</f>
        <v/>
      </c>
      <c r="C11" s="14" t="n">
        <v>4</v>
      </c>
      <c r="D11" s="15">
        <f>IF(C11&lt;=5,VLOOKUP(A11,Preisliste!$A$4:$H$46,6,FALSE),IF(C11&lt;=10,VLOOKUP(A11,Preisliste!$A$4:$H$46,7,FALSE),VLOOKUP(A11,Preisliste!$A$4:$H$46,8,FALSE)))</f>
        <v/>
      </c>
      <c r="E11" s="15">
        <f>C11*D11</f>
        <v/>
      </c>
      <c r="H11" t="inlineStr">
        <is>
          <t>LAN</t>
        </is>
      </c>
      <c r="I11" t="n">
        <v>32</v>
      </c>
      <c r="J11" t="inlineStr">
        <is>
          <t>D-02</t>
        </is>
      </c>
    </row>
    <row r="12">
      <c r="A12" s="12" t="inlineStr">
        <is>
          <t>S-03</t>
        </is>
      </c>
      <c r="B12" s="13">
        <f>VLOOKUP(A12,Preisliste!$A$4:$H$46,3,FALSE)</f>
        <v/>
      </c>
      <c r="C12" s="14" t="n">
        <v>1</v>
      </c>
      <c r="D12" s="15">
        <f>IF(C12&lt;=5,VLOOKUP(A12,Preisliste!$A$4:$H$46,6,FALSE),IF(C12&lt;=10,VLOOKUP(A12,Preisliste!$A$4:$H$46,7,FALSE),VLOOKUP(A12,Preisliste!$A$4:$H$46,8,FALSE)))</f>
        <v/>
      </c>
      <c r="E12" s="15">
        <f>C12*D12</f>
        <v/>
      </c>
      <c r="H12" t="inlineStr">
        <is>
          <t>LAN</t>
        </is>
      </c>
      <c r="I12" t="n">
        <v>64</v>
      </c>
      <c r="J12" t="inlineStr">
        <is>
          <t>D-03</t>
        </is>
      </c>
    </row>
    <row r="13">
      <c r="A13" s="12" t="inlineStr">
        <is>
          <t>S-04</t>
        </is>
      </c>
      <c r="B13" s="13">
        <f>VLOOKUP(A13,Preisliste!$A$4:$H$46,3,FALSE)</f>
        <v/>
      </c>
      <c r="C13" s="14" t="n">
        <v>0</v>
      </c>
      <c r="D13" s="15">
        <f>IF(C13&lt;=5,VLOOKUP(A13,Preisliste!$A$4:$H$46,6,FALSE),IF(C13&lt;=10,VLOOKUP(A13,Preisliste!$A$4:$H$46,7,FALSE),VLOOKUP(A13,Preisliste!$A$4:$H$46,8,FALSE)))</f>
        <v/>
      </c>
      <c r="E13" s="15">
        <f>C13*D13</f>
        <v/>
      </c>
      <c r="H13" t="inlineStr">
        <is>
          <t>LAN</t>
        </is>
      </c>
      <c r="I13" t="n">
        <v>128</v>
      </c>
      <c r="J13" t="inlineStr">
        <is>
          <t>D-04</t>
        </is>
      </c>
    </row>
    <row r="14">
      <c r="A14" s="12" t="inlineStr">
        <is>
          <t>S-05</t>
        </is>
      </c>
      <c r="B14" s="13">
        <f>VLOOKUP(A14,Preisliste!$A$4:$H$46,3,FALSE)</f>
        <v/>
      </c>
      <c r="C14" s="14" t="n">
        <v>1</v>
      </c>
      <c r="D14" s="15">
        <f>IF(C14&lt;=5,VLOOKUP(A14,Preisliste!$A$4:$H$46,6,FALSE),IF(C14&lt;=10,VLOOKUP(A14,Preisliste!$A$4:$H$46,7,FALSE),VLOOKUP(A14,Preisliste!$A$4:$H$46,8,FALSE)))</f>
        <v/>
      </c>
      <c r="E14" s="15">
        <f>C14*D14</f>
        <v/>
      </c>
      <c r="H14" t="inlineStr">
        <is>
          <t>LAN</t>
        </is>
      </c>
      <c r="I14" t="n">
        <v>256</v>
      </c>
      <c r="J14" t="inlineStr">
        <is>
          <t>D-05</t>
        </is>
      </c>
    </row>
    <row r="15">
      <c r="A15" s="12" t="inlineStr">
        <is>
          <t>S-06</t>
        </is>
      </c>
      <c r="B15" s="13">
        <f>VLOOKUP(A15,Preisliste!$A$4:$H$46,3,FALSE)</f>
        <v/>
      </c>
      <c r="C15" s="14" t="n">
        <v>0</v>
      </c>
      <c r="D15" s="15">
        <f>IF(C15&lt;=5,VLOOKUP(A15,Preisliste!$A$4:$H$46,6,FALSE),IF(C15&lt;=10,VLOOKUP(A15,Preisliste!$A$4:$H$46,7,FALSE),VLOOKUP(A15,Preisliste!$A$4:$H$46,8,FALSE)))</f>
        <v/>
      </c>
      <c r="E15" s="15">
        <f>C15*D15</f>
        <v/>
      </c>
      <c r="H15" t="inlineStr">
        <is>
          <t>LAN</t>
        </is>
      </c>
      <c r="I15" t="n">
        <v>512</v>
      </c>
      <c r="J15" t="inlineStr">
        <is>
          <t>D-06</t>
        </is>
      </c>
    </row>
    <row r="16">
      <c r="A16" s="12" t="inlineStr">
        <is>
          <t>S-07</t>
        </is>
      </c>
      <c r="B16" s="13">
        <f>VLOOKUP(A16,Preisliste!$A$4:$H$46,3,FALSE)</f>
        <v/>
      </c>
      <c r="C16" s="14" t="n">
        <v>0</v>
      </c>
      <c r="D16" s="15">
        <f>IF(C16&lt;=5,VLOOKUP(A16,Preisliste!$A$4:$H$46,6,FALSE),IF(C16&lt;=10,VLOOKUP(A16,Preisliste!$A$4:$H$46,7,FALSE),VLOOKUP(A16,Preisliste!$A$4:$H$46,8,FALSE)))</f>
        <v/>
      </c>
      <c r="E16" s="15">
        <f>C16*D16</f>
        <v/>
      </c>
      <c r="H16" t="inlineStr">
        <is>
          <t>Mobilfunk</t>
        </is>
      </c>
      <c r="I16" t="n">
        <v>16</v>
      </c>
      <c r="J16" t="inlineStr">
        <is>
          <t>D-07</t>
        </is>
      </c>
    </row>
    <row r="17">
      <c r="A17" s="12" t="inlineStr">
        <is>
          <t>S-08</t>
        </is>
      </c>
      <c r="B17" s="13">
        <f>VLOOKUP(A17,Preisliste!$A$4:$H$46,3,FALSE)</f>
        <v/>
      </c>
      <c r="C17" s="14" t="n">
        <v>0</v>
      </c>
      <c r="D17" s="15">
        <f>IF(C17&lt;=5,VLOOKUP(A17,Preisliste!$A$4:$H$46,6,FALSE),IF(C17&lt;=10,VLOOKUP(A17,Preisliste!$A$4:$H$46,7,FALSE),VLOOKUP(A17,Preisliste!$A$4:$H$46,8,FALSE)))</f>
        <v/>
      </c>
      <c r="E17" s="15">
        <f>C17*D17</f>
        <v/>
      </c>
      <c r="H17" t="inlineStr">
        <is>
          <t>Mobilfunk</t>
        </is>
      </c>
      <c r="I17" t="n">
        <v>32</v>
      </c>
      <c r="J17" t="inlineStr">
        <is>
          <t>D-08</t>
        </is>
      </c>
    </row>
    <row r="18">
      <c r="A18" s="12" t="inlineStr">
        <is>
          <t>S-09</t>
        </is>
      </c>
      <c r="B18" s="13">
        <f>VLOOKUP(A18,Preisliste!$A$4:$H$46,3,FALSE)</f>
        <v/>
      </c>
      <c r="C18" s="14" t="n">
        <v>0</v>
      </c>
      <c r="D18" s="15">
        <f>IF(C18&lt;=5,VLOOKUP(A18,Preisliste!$A$4:$H$46,6,FALSE),IF(C18&lt;=10,VLOOKUP(A18,Preisliste!$A$4:$H$46,7,FALSE),VLOOKUP(A18,Preisliste!$A$4:$H$46,8,FALSE)))</f>
        <v/>
      </c>
      <c r="E18" s="15">
        <f>C18*D18</f>
        <v/>
      </c>
      <c r="H18" t="inlineStr">
        <is>
          <t>Mobilfunk</t>
        </is>
      </c>
      <c r="I18" t="n">
        <v>64</v>
      </c>
      <c r="J18" t="inlineStr">
        <is>
          <t>D-09</t>
        </is>
      </c>
    </row>
    <row r="19">
      <c r="A19" s="12" t="inlineStr">
        <is>
          <t>S-10</t>
        </is>
      </c>
      <c r="B19" s="13">
        <f>VLOOKUP(A19,Preisliste!$A$4:$H$46,3,FALSE)</f>
        <v/>
      </c>
      <c r="C19" s="14" t="n">
        <v>1</v>
      </c>
      <c r="D19" s="15">
        <f>IF(C19&lt;=5,VLOOKUP(A19,Preisliste!$A$4:$H$46,6,FALSE),IF(C19&lt;=10,VLOOKUP(A19,Preisliste!$A$4:$H$46,7,FALSE),VLOOKUP(A19,Preisliste!$A$4:$H$46,8,FALSE)))</f>
        <v/>
      </c>
      <c r="E19" s="15">
        <f>C19*D19</f>
        <v/>
      </c>
      <c r="H19" t="inlineStr">
        <is>
          <t>Mobilfunk</t>
        </is>
      </c>
      <c r="I19" t="n">
        <v>128</v>
      </c>
      <c r="J19" t="inlineStr">
        <is>
          <t>D-10</t>
        </is>
      </c>
    </row>
    <row r="20">
      <c r="A20" s="12" t="inlineStr">
        <is>
          <t>W-01</t>
        </is>
      </c>
      <c r="B20" s="13">
        <f>VLOOKUP(A20,Preisliste!$A$4:$H$46,3,FALSE)</f>
        <v/>
      </c>
      <c r="C20" s="14" t="n">
        <v>0</v>
      </c>
      <c r="D20" s="15">
        <f>IF(C20&lt;=5,VLOOKUP(A20,Preisliste!$A$4:$H$46,6,FALSE),IF(C20&lt;=10,VLOOKUP(A20,Preisliste!$A$4:$H$46,7,FALSE),VLOOKUP(A20,Preisliste!$A$4:$H$46,8,FALSE)))</f>
        <v/>
      </c>
      <c r="E20" s="15">
        <f>C20*D20</f>
        <v/>
      </c>
      <c r="H20" t="inlineStr">
        <is>
          <t>Mobilfunk</t>
        </is>
      </c>
      <c r="I20" t="n">
        <v>256</v>
      </c>
      <c r="J20" t="inlineStr">
        <is>
          <t>D-11</t>
        </is>
      </c>
    </row>
    <row r="21">
      <c r="A21" s="12" t="inlineStr">
        <is>
          <t>W-02</t>
        </is>
      </c>
      <c r="B21" s="13">
        <f>VLOOKUP(A21,Preisliste!$A$4:$H$46,3,FALSE)</f>
        <v/>
      </c>
      <c r="C21" s="14" t="n">
        <v>0</v>
      </c>
      <c r="D21" s="15">
        <f>IF(C21&lt;=5,VLOOKUP(A21,Preisliste!$A$4:$H$46,6,FALSE),IF(C21&lt;=10,VLOOKUP(A21,Preisliste!$A$4:$H$46,7,FALSE),VLOOKUP(A21,Preisliste!$A$4:$H$46,8,FALSE)))</f>
        <v/>
      </c>
      <c r="E21" s="15">
        <f>C21*D21</f>
        <v/>
      </c>
    </row>
    <row r="22">
      <c r="A22" s="12" t="inlineStr">
        <is>
          <t>W-03</t>
        </is>
      </c>
      <c r="B22" s="13">
        <f>VLOOKUP(A22,Preisliste!$A$4:$H$46,3,FALSE)</f>
        <v/>
      </c>
      <c r="C22" s="14" t="n">
        <v>1</v>
      </c>
      <c r="D22" s="15">
        <f>IF(C22&lt;=5,VLOOKUP(A22,Preisliste!$A$4:$H$46,6,FALSE),IF(C22&lt;=10,VLOOKUP(A22,Preisliste!$A$4:$H$46,7,FALSE),VLOOKUP(A22,Preisliste!$A$4:$H$46,8,FALSE)))</f>
        <v/>
      </c>
      <c r="E22" s="15">
        <f>C22*D22</f>
        <v/>
      </c>
    </row>
    <row r="23">
      <c r="A23" s="12" t="inlineStr">
        <is>
          <t>W-04</t>
        </is>
      </c>
      <c r="B23" s="13">
        <f>VLOOKUP(A23,Preisliste!$A$4:$H$46,3,FALSE)</f>
        <v/>
      </c>
      <c r="C23" s="14" t="n">
        <v>0</v>
      </c>
      <c r="D23" s="15">
        <f>IF(C23&lt;=5,VLOOKUP(A23,Preisliste!$A$4:$H$46,6,FALSE),IF(C23&lt;=10,VLOOKUP(A23,Preisliste!$A$4:$H$46,7,FALSE),VLOOKUP(A23,Preisliste!$A$4:$H$46,8,FALSE)))</f>
        <v/>
      </c>
      <c r="E23" s="15">
        <f>C23*D23</f>
        <v/>
      </c>
    </row>
    <row r="24">
      <c r="A24" s="12" t="inlineStr">
        <is>
          <t>W-05</t>
        </is>
      </c>
      <c r="B24" s="13">
        <f>VLOOKUP(A24,Preisliste!$A$4:$H$46,3,FALSE)</f>
        <v/>
      </c>
      <c r="C24" s="14" t="n">
        <v>0</v>
      </c>
      <c r="D24" s="15">
        <f>IF(C24&lt;=5,VLOOKUP(A24,Preisliste!$A$4:$H$46,6,FALSE),IF(C24&lt;=10,VLOOKUP(A24,Preisliste!$A$4:$H$46,7,FALSE),VLOOKUP(A24,Preisliste!$A$4:$H$46,8,FALSE)))</f>
        <v/>
      </c>
      <c r="E24" s="15">
        <f>C24*D24</f>
        <v/>
      </c>
    </row>
    <row r="25">
      <c r="A25" s="12" t="inlineStr">
        <is>
          <t>W-06</t>
        </is>
      </c>
      <c r="B25" s="13">
        <f>VLOOKUP(A25,Preisliste!$A$4:$H$46,3,FALSE)</f>
        <v/>
      </c>
      <c r="C25" s="14" t="n">
        <v>0</v>
      </c>
      <c r="D25" s="15">
        <f>IF(C25&lt;=5,VLOOKUP(A25,Preisliste!$A$4:$H$46,6,FALSE),IF(C25&lt;=10,VLOOKUP(A25,Preisliste!$A$4:$H$46,7,FALSE),VLOOKUP(A25,Preisliste!$A$4:$H$46,8,FALSE)))</f>
        <v/>
      </c>
      <c r="E25" s="15">
        <f>C25*D25</f>
        <v/>
      </c>
    </row>
    <row r="26">
      <c r="A26" s="12" t="inlineStr">
        <is>
          <t>W-07</t>
        </is>
      </c>
      <c r="B26" s="13">
        <f>VLOOKUP(A26,Preisliste!$A$4:$H$46,3,FALSE)</f>
        <v/>
      </c>
      <c r="C26" s="14" t="n">
        <v>0</v>
      </c>
      <c r="D26" s="15">
        <f>IF(C26&lt;=5,VLOOKUP(A26,Preisliste!$A$4:$H$46,6,FALSE),IF(C26&lt;=10,VLOOKUP(A26,Preisliste!$A$4:$H$46,7,FALSE),VLOOKUP(A26,Preisliste!$A$4:$H$46,8,FALSE)))</f>
        <v/>
      </c>
      <c r="E26" s="15">
        <f>C26*D26</f>
        <v/>
      </c>
    </row>
    <row r="27">
      <c r="A27" s="12" t="inlineStr">
        <is>
          <t>W-08</t>
        </is>
      </c>
      <c r="B27" s="13">
        <f>VLOOKUP(A27,Preisliste!$A$4:$H$46,3,FALSE)</f>
        <v/>
      </c>
      <c r="C27" s="14" t="n">
        <v>0</v>
      </c>
      <c r="D27" s="15">
        <f>IF(C27&lt;=5,VLOOKUP(A27,Preisliste!$A$4:$H$46,6,FALSE),IF(C27&lt;=10,VLOOKUP(A27,Preisliste!$A$4:$H$46,7,FALSE),VLOOKUP(A27,Preisliste!$A$4:$H$46,8,FALSE)))</f>
        <v/>
      </c>
      <c r="E27" s="15">
        <f>C27*D27</f>
        <v/>
      </c>
    </row>
    <row r="28">
      <c r="A28" s="12" t="inlineStr">
        <is>
          <t>W-09</t>
        </is>
      </c>
      <c r="B28" s="13">
        <f>VLOOKUP(A28,Preisliste!$A$4:$H$46,3,FALSE)</f>
        <v/>
      </c>
      <c r="C28" s="14" t="n">
        <v>0</v>
      </c>
      <c r="D28" s="15">
        <f>IF(C28&lt;=5,VLOOKUP(A28,Preisliste!$A$4:$H$46,6,FALSE),IF(C28&lt;=10,VLOOKUP(A28,Preisliste!$A$4:$H$46,7,FALSE),VLOOKUP(A28,Preisliste!$A$4:$H$46,8,FALSE)))</f>
        <v/>
      </c>
      <c r="E28" s="15">
        <f>C28*D28</f>
        <v/>
      </c>
    </row>
    <row r="29">
      <c r="A29" s="12" t="inlineStr">
        <is>
          <t>W-10</t>
        </is>
      </c>
      <c r="B29" s="13">
        <f>VLOOKUP(A29,Preisliste!$A$4:$H$46,3,FALSE)</f>
        <v/>
      </c>
      <c r="C29" s="14" t="n">
        <v>0</v>
      </c>
      <c r="D29" s="15">
        <f>IF(C29&lt;=5,VLOOKUP(A29,Preisliste!$A$4:$H$46,6,FALSE),IF(C29&lt;=10,VLOOKUP(A29,Preisliste!$A$4:$H$46,7,FALSE),VLOOKUP(A29,Preisliste!$A$4:$H$46,8,FALSE)))</f>
        <v/>
      </c>
      <c r="E29" s="15">
        <f>C29*D29</f>
        <v/>
      </c>
    </row>
    <row r="30">
      <c r="A30" s="12" t="inlineStr">
        <is>
          <t>W-11</t>
        </is>
      </c>
      <c r="B30" s="13">
        <f>VLOOKUP(A30,Preisliste!$A$4:$H$46,3,FALSE)</f>
        <v/>
      </c>
      <c r="C30" s="14" t="n">
        <v>0</v>
      </c>
      <c r="D30" s="15">
        <f>IF(C30&lt;=5,VLOOKUP(A30,Preisliste!$A$4:$H$46,6,FALSE),IF(C30&lt;=10,VLOOKUP(A30,Preisliste!$A$4:$H$46,7,FALSE),VLOOKUP(A30,Preisliste!$A$4:$H$46,8,FALSE)))</f>
        <v/>
      </c>
      <c r="E30" s="15">
        <f>C30*D30</f>
        <v/>
      </c>
    </row>
    <row r="31">
      <c r="A31" s="12" t="inlineStr">
        <is>
          <t>G-01</t>
        </is>
      </c>
      <c r="B31" s="13">
        <f>VLOOKUP(A31,Preisliste!$A$4:$H$46,3,FALSE)</f>
        <v/>
      </c>
      <c r="C31" s="14" t="n">
        <v>0</v>
      </c>
      <c r="D31" s="15">
        <f>IF(C31&lt;=5,VLOOKUP(A31,Preisliste!$A$4:$H$46,6,FALSE),IF(C31&lt;=10,VLOOKUP(A31,Preisliste!$A$4:$H$46,7,FALSE),VLOOKUP(A31,Preisliste!$A$4:$H$46,8,FALSE)))</f>
        <v/>
      </c>
      <c r="E31" s="15">
        <f>C31*D31</f>
        <v/>
      </c>
    </row>
    <row r="32">
      <c r="A32" s="12" t="inlineStr">
        <is>
          <t>G-02</t>
        </is>
      </c>
      <c r="B32" s="13">
        <f>VLOOKUP(A32,Preisliste!$A$4:$H$46,3,FALSE)</f>
        <v/>
      </c>
      <c r="C32" s="14" t="n">
        <v>1</v>
      </c>
      <c r="D32" s="15">
        <f>IF(C32&lt;=5,VLOOKUP(A32,Preisliste!$A$4:$H$46,6,FALSE),IF(C32&lt;=10,VLOOKUP(A32,Preisliste!$A$4:$H$46,7,FALSE),VLOOKUP(A32,Preisliste!$A$4:$H$46,8,FALSE)))</f>
        <v/>
      </c>
      <c r="E32" s="15">
        <f>C32*D32</f>
        <v/>
      </c>
    </row>
    <row r="33">
      <c r="A33" s="12" t="inlineStr">
        <is>
          <t>G-03</t>
        </is>
      </c>
      <c r="B33" s="13">
        <f>VLOOKUP(A33,Preisliste!$A$4:$H$46,3,FALSE)</f>
        <v/>
      </c>
      <c r="C33" s="14" t="n">
        <v>0</v>
      </c>
      <c r="D33" s="15">
        <f>IF(C33&lt;=5,VLOOKUP(A33,Preisliste!$A$4:$H$46,6,FALSE),IF(C33&lt;=10,VLOOKUP(A33,Preisliste!$A$4:$H$46,7,FALSE),VLOOKUP(A33,Preisliste!$A$4:$H$46,8,FALSE)))</f>
        <v/>
      </c>
      <c r="E33" s="15">
        <f>C33*D33</f>
        <v/>
      </c>
    </row>
    <row r="34">
      <c r="A34" s="12" t="inlineStr">
        <is>
          <t>Q-01</t>
        </is>
      </c>
      <c r="B34" s="13">
        <f>VLOOKUP(A34,Preisliste!$A$4:$H$46,3,FALSE)</f>
        <v/>
      </c>
      <c r="C34" s="14" t="n">
        <v>1</v>
      </c>
      <c r="D34" s="15">
        <f>IF(C34&lt;=5,VLOOKUP(A34,Preisliste!$A$4:$H$46,6,FALSE),IF(C34&lt;=10,VLOOKUP(A34,Preisliste!$A$4:$H$46,7,FALSE),VLOOKUP(A34,Preisliste!$A$4:$H$46,8,FALSE)))</f>
        <v/>
      </c>
      <c r="E34" s="15">
        <f>C34*D34</f>
        <v/>
      </c>
    </row>
    <row r="35">
      <c r="A35" s="12" t="inlineStr">
        <is>
          <t>Q-02</t>
        </is>
      </c>
      <c r="B35" s="13">
        <f>VLOOKUP(A35,Preisliste!$A$4:$H$46,3,FALSE)</f>
        <v/>
      </c>
      <c r="C35" s="14" t="n">
        <v>0</v>
      </c>
      <c r="D35" s="15">
        <f>IF(C35&lt;=5,VLOOKUP(A35,Preisliste!$A$4:$H$46,6,FALSE),IF(C35&lt;=10,VLOOKUP(A35,Preisliste!$A$4:$H$46,7,FALSE),VLOOKUP(A35,Preisliste!$A$4:$H$46,8,FALSE)))</f>
        <v/>
      </c>
      <c r="E35" s="15">
        <f>C35*D35</f>
        <v/>
      </c>
    </row>
    <row r="36">
      <c r="A36" s="12" t="inlineStr">
        <is>
          <t>Q-03</t>
        </is>
      </c>
      <c r="B36" s="13">
        <f>VLOOKUP(A36,Preisliste!$A$4:$H$46,3,FALSE)</f>
        <v/>
      </c>
      <c r="C36" s="14" t="n">
        <v>0</v>
      </c>
      <c r="D36" s="15">
        <f>IF(C36&lt;=5,VLOOKUP(A36,Preisliste!$A$4:$H$46,6,FALSE),IF(C36&lt;=10,VLOOKUP(A36,Preisliste!$A$4:$H$46,7,FALSE),VLOOKUP(A36,Preisliste!$A$4:$H$46,8,FALSE)))</f>
        <v/>
      </c>
      <c r="E36" s="15">
        <f>C36*D36</f>
        <v/>
      </c>
    </row>
    <row r="37">
      <c r="A37" s="12" t="inlineStr">
        <is>
          <t>Q-04</t>
        </is>
      </c>
      <c r="B37" s="13">
        <f>VLOOKUP(A37,Preisliste!$A$4:$H$46,3,FALSE)</f>
        <v/>
      </c>
      <c r="C37" s="14" t="n">
        <v>0</v>
      </c>
      <c r="D37" s="15">
        <f>IF(C37&lt;=5,VLOOKUP(A37,Preisliste!$A$4:$H$46,6,FALSE),IF(C37&lt;=10,VLOOKUP(A37,Preisliste!$A$4:$H$46,7,FALSE),VLOOKUP(A37,Preisliste!$A$4:$H$46,8,FALSE)))</f>
        <v/>
      </c>
      <c r="E37" s="15">
        <f>C37*D37</f>
        <v/>
      </c>
    </row>
    <row r="38">
      <c r="A38" s="12" t="inlineStr">
        <is>
          <t>Z-01</t>
        </is>
      </c>
      <c r="B38" s="13">
        <f>VLOOKUP(A38,Preisliste!$A$4:$H$46,3,FALSE)</f>
        <v/>
      </c>
      <c r="C38" s="14" t="n">
        <v>2</v>
      </c>
      <c r="D38" s="15">
        <f>IF(C38&lt;=5,VLOOKUP(A38,Preisliste!$A$4:$H$46,6,FALSE),IF(C38&lt;=10,VLOOKUP(A38,Preisliste!$A$4:$H$46,7,FALSE),VLOOKUP(A38,Preisliste!$A$4:$H$46,8,FALSE)))</f>
        <v/>
      </c>
      <c r="E38" s="15">
        <f>C38*D38</f>
        <v/>
      </c>
    </row>
    <row r="39">
      <c r="A39" s="5" t="n"/>
      <c r="D39" s="11" t="inlineStr">
        <is>
          <t>Summe A</t>
        </is>
      </c>
      <c r="E39" s="16">
        <f>SUM(E10:E38)</f>
        <v/>
      </c>
    </row>
    <row r="40">
      <c r="A40" s="5" t="n"/>
    </row>
    <row r="41">
      <c r="A41" s="8" t="inlineStr">
        <is>
          <t>B) Datenübertragung (automatische Auswahl des Datenloggers)</t>
        </is>
      </c>
    </row>
    <row r="42">
      <c r="A42" s="5" t="inlineStr">
        <is>
          <t>Anzahl zu übertragender Zähler/Sensoren je Datenlogger</t>
        </is>
      </c>
      <c r="D42" s="6" t="n">
        <v>13</v>
      </c>
    </row>
    <row r="43">
      <c r="A43" s="5" t="inlineStr">
        <is>
          <t>Übertragung (LAN oder Mobilfunk)</t>
        </is>
      </c>
      <c r="D43" s="6" t="inlineStr">
        <is>
          <t>Mobilfunk</t>
        </is>
      </c>
    </row>
    <row r="44">
      <c r="A44" s="5" t="inlineStr">
        <is>
          <t>Anzahl Datenlogger (Standorte/Verteiler)</t>
        </is>
      </c>
      <c r="D44" s="6" t="n">
        <v>1</v>
      </c>
    </row>
    <row r="45">
      <c r="A45" s="5" t="inlineStr">
        <is>
          <t>Gewählter Datenlogger (Pos.)</t>
        </is>
      </c>
      <c r="D45">
        <f>IFERROR(INDEX($J$10:$J$20,MATCH(1,INDEX(($H$10:$H$20=D43)*($I$10:$I$20&gt;=D42),0),0)),"D-14")</f>
        <v/>
      </c>
    </row>
    <row r="46">
      <c r="A46" s="5" t="inlineStr">
        <is>
          <t>Bezeichnung</t>
        </is>
      </c>
      <c r="D46">
        <f>VLOOKUP(D45,Preisliste!$A$4:$H$46,3,FALSE)</f>
        <v/>
      </c>
    </row>
    <row r="47">
      <c r="A47" s="9" t="inlineStr">
        <is>
          <t>Pos.</t>
        </is>
      </c>
      <c r="B47" s="10" t="inlineStr">
        <is>
          <t>Position</t>
        </is>
      </c>
      <c r="C47" s="10" t="inlineStr">
        <is>
          <t>Anzahl</t>
        </is>
      </c>
      <c r="D47" s="10" t="inlineStr">
        <is>
          <t>Einzelpreis</t>
        </is>
      </c>
      <c r="E47" s="10" t="inlineStr">
        <is>
          <t>Gesamt</t>
        </is>
      </c>
    </row>
    <row r="48">
      <c r="A48" s="12">
        <f>D45</f>
        <v/>
      </c>
      <c r="B48" s="13">
        <f>VLOOKUP(D45,Preisliste!$A$4:$H$46,3,FALSE)</f>
        <v/>
      </c>
      <c r="C48" s="13">
        <f>D44</f>
        <v/>
      </c>
      <c r="D48" s="15">
        <f>IF(C48&lt;=5,VLOOKUP(D45,Preisliste!$A$4:$H$46,6,FALSE),IF(C48&lt;=10,VLOOKUP(D45,Preisliste!$A$4:$H$46,7,FALSE),VLOOKUP(D45,Preisliste!$A$4:$H$46,8,FALSE)))</f>
        <v/>
      </c>
      <c r="E48" s="15">
        <f>C48*D48</f>
        <v/>
      </c>
    </row>
    <row r="49">
      <c r="A49" s="12" t="inlineStr">
        <is>
          <t>D-12</t>
        </is>
      </c>
      <c r="B49" s="13">
        <f>VLOOKUP("D-12",Preisliste!$A$4:$H$46,3,FALSE)</f>
        <v/>
      </c>
      <c r="C49" s="13">
        <f>IF(D43="Mobilfunk",D44,0)</f>
        <v/>
      </c>
      <c r="D49" s="15">
        <f>IF(C49&lt;=5,VLOOKUP("D-12",Preisliste!$A$4:$H$46,6,FALSE),IF(C49&lt;=10,VLOOKUP("D-12",Preisliste!$A$4:$H$46,7,FALSE),VLOOKUP("D-12",Preisliste!$A$4:$H$46,8,FALSE)))</f>
        <v/>
      </c>
      <c r="E49" s="15">
        <f>C49*D49</f>
        <v/>
      </c>
    </row>
    <row r="50">
      <c r="A50" s="12" t="inlineStr">
        <is>
          <t>D-13</t>
        </is>
      </c>
      <c r="B50" s="13">
        <f>VLOOKUP("D-13",Preisliste!$A$4:$H$46,3,FALSE)</f>
        <v/>
      </c>
      <c r="C50" s="13">
        <f>D44</f>
        <v/>
      </c>
      <c r="D50" s="15">
        <f>IF(C50&lt;=5,VLOOKUP("D-13",Preisliste!$A$4:$H$46,6,FALSE),IF(C50&lt;=10,VLOOKUP("D-13",Preisliste!$A$4:$H$46,7,FALSE),VLOOKUP("D-13",Preisliste!$A$4:$H$46,8,FALSE)))</f>
        <v/>
      </c>
      <c r="E50" s="15">
        <f>C50*D50</f>
        <v/>
      </c>
    </row>
    <row r="51">
      <c r="A51" s="5" t="n"/>
      <c r="D51" s="11" t="inlineStr">
        <is>
          <t>Summe B</t>
        </is>
      </c>
      <c r="E51" s="16">
        <f>SUM(E48:E50)</f>
        <v/>
      </c>
    </row>
    <row r="52">
      <c r="A52" s="5" t="n"/>
    </row>
    <row r="53">
      <c r="A53" s="8" t="inlineStr">
        <is>
          <t>C) Arbeitsaufwand</t>
        </is>
      </c>
    </row>
    <row r="54">
      <c r="A54" s="9" t="inlineStr">
        <is>
          <t>Tätigkeit</t>
        </is>
      </c>
      <c r="B54" s="10" t="inlineStr">
        <is>
          <t>Anzahl</t>
        </is>
      </c>
      <c r="C54" s="10" t="inlineStr">
        <is>
          <t>h je Einheit</t>
        </is>
      </c>
      <c r="D54" s="10" t="inlineStr">
        <is>
          <t>Stundensatz</t>
        </is>
      </c>
      <c r="E54" s="10" t="inlineStr">
        <is>
          <t>Gesamt</t>
        </is>
      </c>
    </row>
    <row r="55">
      <c r="A55" s="12" t="inlineStr">
        <is>
          <t>Stromzähler Neuinstallation</t>
        </is>
      </c>
      <c r="B55" s="14" t="n">
        <v>7</v>
      </c>
      <c r="C55" s="13" t="n">
        <v>1</v>
      </c>
      <c r="D55" s="15">
        <f>$C$5</f>
        <v/>
      </c>
      <c r="E55" s="15">
        <f>B55*C55*D55</f>
        <v/>
      </c>
    </row>
    <row r="56">
      <c r="A56" s="12" t="inlineStr">
        <is>
          <t>Stromzähler Austausch</t>
        </is>
      </c>
      <c r="B56" s="14" t="n">
        <v>0</v>
      </c>
      <c r="C56" s="13" t="n">
        <v>0.5</v>
      </c>
      <c r="D56" s="15">
        <f>$C$5</f>
        <v/>
      </c>
      <c r="E56" s="15">
        <f>B56*C56*D56</f>
        <v/>
      </c>
    </row>
    <row r="57">
      <c r="A57" s="12" t="inlineStr">
        <is>
          <t>Wärmemengenzähler Neuinstallation</t>
        </is>
      </c>
      <c r="B57" s="14" t="n">
        <v>1</v>
      </c>
      <c r="C57" s="13" t="n">
        <v>4</v>
      </c>
      <c r="D57" s="15">
        <f>$C$5</f>
        <v/>
      </c>
      <c r="E57" s="15">
        <f>B57*C57*D57</f>
        <v/>
      </c>
    </row>
    <row r="58">
      <c r="A58" s="12" t="inlineStr">
        <is>
          <t>Wärmemengenzähler Austausch</t>
        </is>
      </c>
      <c r="B58" s="14" t="n">
        <v>0</v>
      </c>
      <c r="C58" s="13" t="n">
        <v>1</v>
      </c>
      <c r="D58" s="15">
        <f>$C$5</f>
        <v/>
      </c>
      <c r="E58" s="15">
        <f>B58*C58*D58</f>
        <v/>
      </c>
    </row>
    <row r="59">
      <c r="A59" s="12" t="inlineStr">
        <is>
          <t>Gaszähler Austausch</t>
        </is>
      </c>
      <c r="B59" s="14" t="n">
        <v>0</v>
      </c>
      <c r="C59" s="13" t="n">
        <v>1</v>
      </c>
      <c r="D59" s="15">
        <f>$C$5</f>
        <v/>
      </c>
      <c r="E59" s="15">
        <f>B59*C59*D59</f>
        <v/>
      </c>
    </row>
    <row r="60">
      <c r="A60" s="12" t="inlineStr">
        <is>
          <t>Wasserzähler Neuinstallation/Austausch</t>
        </is>
      </c>
      <c r="B60" s="14" t="n">
        <v>1</v>
      </c>
      <c r="C60" s="13" t="n">
        <v>1</v>
      </c>
      <c r="D60" s="15">
        <f>$C$5</f>
        <v/>
      </c>
      <c r="E60" s="15">
        <f>B60*C60*D60</f>
        <v/>
      </c>
    </row>
    <row r="61">
      <c r="A61" s="12" t="inlineStr">
        <is>
          <t>Datenlogger Einbau</t>
        </is>
      </c>
      <c r="B61" s="13">
        <f>D44</f>
        <v/>
      </c>
      <c r="C61" s="13" t="n">
        <v>2</v>
      </c>
      <c r="D61" s="15">
        <f>$C$6</f>
        <v/>
      </c>
      <c r="E61" s="15">
        <f>B61*C61*D61</f>
        <v/>
      </c>
    </row>
    <row r="62">
      <c r="A62" s="12" t="inlineStr">
        <is>
          <t>Konfiguration je Sensor (5 min)</t>
        </is>
      </c>
      <c r="B62" s="13">
        <f>D42*D44</f>
        <v/>
      </c>
      <c r="C62" s="13" t="n">
        <v>0.08</v>
      </c>
      <c r="D62" s="15">
        <f>$C$6</f>
        <v/>
      </c>
      <c r="E62" s="15">
        <f>B62*C62*D62</f>
        <v/>
      </c>
    </row>
    <row r="63">
      <c r="A63" s="5" t="n"/>
      <c r="D63" s="11" t="inlineStr">
        <is>
          <t>Summe C</t>
        </is>
      </c>
      <c r="E63" s="16">
        <f>SUM(E55:E62)</f>
        <v/>
      </c>
    </row>
    <row r="64">
      <c r="A64" s="5" t="n"/>
    </row>
    <row r="65">
      <c r="A65" s="8" t="inlineStr">
        <is>
          <t>D) Laufende Kosten pro Jahr</t>
        </is>
      </c>
    </row>
    <row r="66">
      <c r="A66" s="5" t="inlineStr">
        <is>
          <t>Anzahl Sensoren im Portal (inkl. virtueller Sensoren)</t>
        </is>
      </c>
      <c r="B66" s="6">
        <f>D42*D44</f>
        <v/>
      </c>
      <c r="D66" s="17">
        <f>Preisliste!$F$50</f>
        <v/>
      </c>
      <c r="E66" s="17">
        <f>B66*D66</f>
        <v/>
      </c>
    </row>
    <row r="67">
      <c r="A67" s="5" t="inlineStr">
        <is>
          <t>SIM-Datenkarten (Mobilfunk-Logger)</t>
        </is>
      </c>
      <c r="B67">
        <f>IF(D43="Mobilfunk",D44,0)</f>
        <v/>
      </c>
      <c r="D67" s="17">
        <f>Preisliste!$F$51</f>
        <v/>
      </c>
      <c r="E67" s="17">
        <f>B67*D67</f>
        <v/>
      </c>
    </row>
    <row r="68">
      <c r="A68" s="5" t="n"/>
      <c r="D68" s="11" t="inlineStr">
        <is>
          <t>Summe D (€/Jahr)</t>
        </is>
      </c>
      <c r="E68" s="16">
        <f>SUM(E66:E67)</f>
        <v/>
      </c>
    </row>
    <row r="69">
      <c r="A69" s="5" t="n"/>
    </row>
    <row r="70">
      <c r="A70" s="18" t="inlineStr">
        <is>
          <t>Zusammenfassung</t>
        </is>
      </c>
    </row>
    <row r="71">
      <c r="A71" s="5" t="inlineStr">
        <is>
          <t>Einmalige Kosten netto (A+B+C)</t>
        </is>
      </c>
      <c r="E71" s="19">
        <f>E39+E51+E63</f>
        <v/>
      </c>
    </row>
    <row r="72">
      <c r="A72" s="5" t="inlineStr">
        <is>
          <t>zzgl. 19 % USt</t>
        </is>
      </c>
      <c r="E72" s="19">
        <f>ROUND(E71*0.19,2)</f>
        <v/>
      </c>
    </row>
    <row r="73">
      <c r="A73" s="5" t="inlineStr">
        <is>
          <t>Einmalige Kosten brutto</t>
        </is>
      </c>
      <c r="E73" s="19">
        <f>E71+E72</f>
        <v/>
      </c>
    </row>
    <row r="74">
      <c r="A74" s="5" t="inlineStr">
        <is>
          <t>Laufende Kosten netto pro Jahr (D)</t>
        </is>
      </c>
      <c r="E74" s="19">
        <f>E68</f>
        <v/>
      </c>
    </row>
    <row r="75">
      <c r="A75" s="5" t="n"/>
    </row>
  </sheetData>
  <dataValidations count="1">
    <dataValidation sqref="D43" showDropDown="0" showInputMessage="0" showErrorMessage="0" allowBlank="0" type="list">
      <formula1>"LAN,Mobilfunk"</formula1>
    </dataValidation>
  </dataValidations>
  <pageMargins left="0.75" right="0.75" top="1" bottom="1" header="0.5" footer="0.5"/>
  <headerFooter>
    <oddHeader>&amp;Cecc · Kostenkalkulation Mess- und Zählkonzept · V2.1</oddHeader>
    <oddFooter>&amp;CVersion 2.1 · 24.09.2026 · CC BY 4.0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46" customWidth="1" min="3" max="3"/>
    <col width="38" customWidth="1" min="4" max="4"/>
    <col width="10" customWidth="1" min="5" max="5"/>
    <col width="13" customWidth="1" min="6" max="6"/>
    <col width="13" customWidth="1" min="7" max="7"/>
    <col width="13" customWidth="1" min="8" max="8"/>
    <col width="48" customWidth="1" min="9" max="9"/>
  </cols>
  <sheetData>
    <row r="1">
      <c r="A1" s="20" t="inlineStr">
        <is>
          <t>Preisliste Hardware (Richtpreise netto, Preisstand 09/2021) · V2.1</t>
        </is>
      </c>
    </row>
    <row r="3">
      <c r="A3" s="10" t="inlineStr">
        <is>
          <t>Pos.</t>
        </is>
      </c>
      <c r="B3" s="10" t="inlineStr">
        <is>
          <t>Medium</t>
        </is>
      </c>
      <c r="C3" s="10" t="inlineStr">
        <is>
          <t>Position</t>
        </is>
      </c>
      <c r="D3" s="10" t="inlineStr">
        <is>
          <t>Beispiel-Hardware / Typ</t>
        </is>
      </c>
      <c r="E3" s="10" t="inlineStr">
        <is>
          <t>Einheit</t>
        </is>
      </c>
      <c r="F3" s="10" t="inlineStr">
        <is>
          <t>Preis 1–5 Stk</t>
        </is>
      </c>
      <c r="G3" s="10" t="inlineStr">
        <is>
          <t>Preis 6–10 Stk</t>
        </is>
      </c>
      <c r="H3" s="10" t="inlineStr">
        <is>
          <t>Preis ab 11 Stk</t>
        </is>
      </c>
      <c r="I3" s="10" t="inlineStr">
        <is>
          <t>Bemerkung</t>
        </is>
      </c>
    </row>
    <row r="4">
      <c r="A4" s="21" t="inlineStr">
        <is>
          <t>S-01</t>
        </is>
      </c>
      <c r="B4" s="21" t="inlineStr">
        <is>
          <t>Strom</t>
        </is>
      </c>
      <c r="C4" s="21" t="inlineStr">
        <is>
          <t>Wechselstromzähler (1-phasig), M-Bus</t>
        </is>
      </c>
      <c r="D4" s="21" t="inlineStr">
        <is>
          <t>ABB B21</t>
        </is>
      </c>
      <c r="E4" s="21" t="inlineStr">
        <is>
          <t>Stk</t>
        </is>
      </c>
      <c r="F4" s="22" t="n">
        <v>217.5</v>
      </c>
      <c r="G4" s="22" t="n">
        <v>188.5</v>
      </c>
      <c r="H4" s="22" t="n">
        <v>174</v>
      </c>
      <c r="I4" s="21" t="inlineStr">
        <is>
          <t>Einzelne Stromkreise in Unterverteilungen, z. B. Beleuchtung</t>
        </is>
      </c>
    </row>
    <row r="5">
      <c r="A5" s="21" t="inlineStr">
        <is>
          <t>S-02</t>
        </is>
      </c>
      <c r="B5" s="21" t="inlineStr">
        <is>
          <t>Strom</t>
        </is>
      </c>
      <c r="C5" s="21" t="inlineStr">
        <is>
          <t>Drehstromzähler direktmessend bis 63 A, M-Bus</t>
        </is>
      </c>
      <c r="D5" s="21" t="inlineStr">
        <is>
          <t>Drehstromzähler mit M-Bus (Schätzpreis)</t>
        </is>
      </c>
      <c r="E5" s="21" t="inlineStr">
        <is>
          <t>Stk</t>
        </is>
      </c>
      <c r="F5" s="22" t="n">
        <v>240</v>
      </c>
      <c r="G5" s="22" t="n">
        <v>208</v>
      </c>
      <c r="H5" s="22" t="n">
        <v>192</v>
      </c>
      <c r="I5" s="21" t="inlineStr">
        <is>
          <t>Absicherung bis 63 A</t>
        </is>
      </c>
    </row>
    <row r="6">
      <c r="A6" s="21" t="inlineStr">
        <is>
          <t>S-03</t>
        </is>
      </c>
      <c r="B6" s="21" t="inlineStr">
        <is>
          <t>Strom</t>
        </is>
      </c>
      <c r="C6" s="21" t="inlineStr">
        <is>
          <t>Wandlerzähler (Zweirichtung) ab 63 A, M-Bus</t>
        </is>
      </c>
      <c r="D6" s="21" t="inlineStr">
        <is>
          <t>ABB B24 353-100</t>
        </is>
      </c>
      <c r="E6" s="21" t="inlineStr">
        <is>
          <t>Stk</t>
        </is>
      </c>
      <c r="F6" s="22" t="n">
        <v>270</v>
      </c>
      <c r="G6" s="22" t="n">
        <v>234</v>
      </c>
      <c r="H6" s="22" t="n">
        <v>216</v>
      </c>
      <c r="I6" s="21" t="inlineStr">
        <is>
          <t>Zweirichtungszähler (Bezug 1.8.0 / Einspeisung 2.8.0)</t>
        </is>
      </c>
    </row>
    <row r="7">
      <c r="A7" s="21" t="inlineStr">
        <is>
          <t>S-04</t>
        </is>
      </c>
      <c r="B7" s="21" t="inlineStr">
        <is>
          <t>Strom</t>
        </is>
      </c>
      <c r="C7" s="21" t="inlineStr">
        <is>
          <t>Stromwandler-Satz 100 A (3 Stk.)</t>
        </is>
      </c>
      <c r="D7" s="21" t="inlineStr">
        <is>
          <t>WAGO 855-4001/100-001 (Kabelumbauwandler)</t>
        </is>
      </c>
      <c r="E7" s="21" t="inlineStr">
        <is>
          <t>Satz</t>
        </is>
      </c>
      <c r="F7" s="22" t="n">
        <v>316.76</v>
      </c>
      <c r="G7" s="22" t="n">
        <v>274.52</v>
      </c>
      <c r="H7" s="22" t="n">
        <v>253.4</v>
      </c>
      <c r="I7" s="21" t="inlineStr">
        <is>
          <t>Kabelumbauwandler, Montage ohne Abklemmen der Leitung</t>
        </is>
      </c>
    </row>
    <row r="8">
      <c r="A8" s="21" t="inlineStr">
        <is>
          <t>S-05</t>
        </is>
      </c>
      <c r="B8" s="21" t="inlineStr">
        <is>
          <t>Strom</t>
        </is>
      </c>
      <c r="C8" s="21" t="inlineStr">
        <is>
          <t>Stromwandler-Satz 125 A (3 Stk.)</t>
        </is>
      </c>
      <c r="D8" s="21" t="inlineStr">
        <is>
          <t>WAGO 855-4001/125-001</t>
        </is>
      </c>
      <c r="E8" s="21" t="inlineStr">
        <is>
          <t>Satz</t>
        </is>
      </c>
      <c r="F8" s="22" t="n">
        <v>316.76</v>
      </c>
      <c r="G8" s="22" t="n">
        <v>274.52</v>
      </c>
      <c r="H8" s="22" t="n">
        <v>253.4</v>
      </c>
      <c r="I8" s="21" t="inlineStr"/>
    </row>
    <row r="9">
      <c r="A9" s="21" t="inlineStr">
        <is>
          <t>S-06</t>
        </is>
      </c>
      <c r="B9" s="21" t="inlineStr">
        <is>
          <t>Strom</t>
        </is>
      </c>
      <c r="C9" s="21" t="inlineStr">
        <is>
          <t>Stromwandler-Satz 200 A (3 Stk.)</t>
        </is>
      </c>
      <c r="D9" s="21" t="inlineStr">
        <is>
          <t>WAGO 855-4101/200-001</t>
        </is>
      </c>
      <c r="E9" s="21" t="inlineStr">
        <is>
          <t>Satz</t>
        </is>
      </c>
      <c r="F9" s="22" t="n">
        <v>316.76</v>
      </c>
      <c r="G9" s="22" t="n">
        <v>274.52</v>
      </c>
      <c r="H9" s="22" t="n">
        <v>253.4</v>
      </c>
      <c r="I9" s="21" t="inlineStr"/>
    </row>
    <row r="10">
      <c r="A10" s="21" t="inlineStr">
        <is>
          <t>S-07</t>
        </is>
      </c>
      <c r="B10" s="21" t="inlineStr">
        <is>
          <t>Strom</t>
        </is>
      </c>
      <c r="C10" s="21" t="inlineStr">
        <is>
          <t>Stromwandler-Satz 400 A (3 Stk.)</t>
        </is>
      </c>
      <c r="D10" s="21" t="inlineStr">
        <is>
          <t>Kabelumbauwandler 400 A</t>
        </is>
      </c>
      <c r="E10" s="21" t="inlineStr">
        <is>
          <t>Satz</t>
        </is>
      </c>
      <c r="F10" s="22" t="n">
        <v>316.76</v>
      </c>
      <c r="G10" s="22" t="n">
        <v>274.52</v>
      </c>
      <c r="H10" s="22" t="n">
        <v>253.4</v>
      </c>
      <c r="I10" s="21" t="inlineStr"/>
    </row>
    <row r="11">
      <c r="A11" s="21" t="inlineStr">
        <is>
          <t>S-08</t>
        </is>
      </c>
      <c r="B11" s="21" t="inlineStr">
        <is>
          <t>Strom</t>
        </is>
      </c>
      <c r="C11" s="21" t="inlineStr">
        <is>
          <t>Stromzähler pauschal (Typ unbekannt)</t>
        </is>
      </c>
      <c r="D11" s="21" t="inlineStr">
        <is>
          <t>–</t>
        </is>
      </c>
      <c r="E11" s="21" t="inlineStr">
        <is>
          <t>Stk</t>
        </is>
      </c>
      <c r="F11" s="22" t="n">
        <v>600</v>
      </c>
      <c r="G11" s="22" t="n">
        <v>600</v>
      </c>
      <c r="H11" s="22" t="n">
        <v>600</v>
      </c>
      <c r="I11" s="21" t="inlineStr">
        <is>
          <t>Pauschalwert, wenn keine Angaben vorliegen</t>
        </is>
      </c>
    </row>
    <row r="12">
      <c r="A12" s="21" t="inlineStr">
        <is>
          <t>S-09</t>
        </is>
      </c>
      <c r="B12" s="21" t="inlineStr">
        <is>
          <t>Strom</t>
        </is>
      </c>
      <c r="C12" s="21" t="inlineStr">
        <is>
          <t>Kleinmaterial Strommessung</t>
        </is>
      </c>
      <c r="D12" s="21" t="inlineStr">
        <is>
          <t>–</t>
        </is>
      </c>
      <c r="E12" s="21" t="inlineStr">
        <is>
          <t>pauschal</t>
        </is>
      </c>
      <c r="F12" s="22" t="n">
        <v>50</v>
      </c>
      <c r="G12" s="22" t="n">
        <v>50</v>
      </c>
      <c r="H12" s="22" t="n">
        <v>50</v>
      </c>
      <c r="I12" s="21" t="inlineStr"/>
    </row>
    <row r="13">
      <c r="A13" s="21" t="inlineStr">
        <is>
          <t>S-10</t>
        </is>
      </c>
      <c r="B13" s="21" t="inlineStr">
        <is>
          <t>Strom</t>
        </is>
      </c>
      <c r="C13" s="21" t="inlineStr">
        <is>
          <t>Impulsbereitstellung Hauptzähler durch Netzbetreiber/MSB</t>
        </is>
      </c>
      <c r="D13" s="21" t="inlineStr">
        <is>
          <t>Beauftragung beim Messstellenbetreiber</t>
        </is>
      </c>
      <c r="E13" s="21" t="inlineStr">
        <is>
          <t>pauschal</t>
        </is>
      </c>
      <c r="F13" s="22" t="n">
        <v>750</v>
      </c>
      <c r="G13" s="22" t="n">
        <v>750</v>
      </c>
      <c r="H13" s="22" t="n">
        <v>750</v>
      </c>
      <c r="I13" s="21" t="inlineStr">
        <is>
          <t>Nur Hauptstromzähler; zusätzlich 1 Impulsmodul (Z-01)</t>
        </is>
      </c>
    </row>
    <row r="14">
      <c r="A14" s="21" t="inlineStr">
        <is>
          <t>W-01</t>
        </is>
      </c>
      <c r="B14" s="21" t="inlineStr">
        <is>
          <t>Wärme</t>
        </is>
      </c>
      <c r="C14" s="21" t="inlineStr">
        <is>
          <t>Wärmemengenzähler DN 15, Gewinde, M-Bus</t>
        </is>
      </c>
      <c r="D14" s="21" t="inlineStr">
        <is>
          <t>WMZ mit M-Bus-Schnittstelle</t>
        </is>
      </c>
      <c r="E14" s="21" t="inlineStr">
        <is>
          <t>Stk</t>
        </is>
      </c>
      <c r="F14" s="22" t="n">
        <v>427.5</v>
      </c>
      <c r="G14" s="22" t="n">
        <v>370.5</v>
      </c>
      <c r="H14" s="22" t="n">
        <v>342</v>
      </c>
      <c r="I14" s="21" t="inlineStr">
        <is>
          <t>Volumenmessteil im Rücklauf, 2 Temperaturfühler, Rechenwerk</t>
        </is>
      </c>
    </row>
    <row r="15">
      <c r="A15" s="21" t="inlineStr">
        <is>
          <t>W-02</t>
        </is>
      </c>
      <c r="B15" s="21" t="inlineStr">
        <is>
          <t>Wärme</t>
        </is>
      </c>
      <c r="C15" s="21" t="inlineStr">
        <is>
          <t>Wärmemengenzähler DN 20, Gewinde, M-Bus</t>
        </is>
      </c>
      <c r="D15" s="21" t="inlineStr"/>
      <c r="E15" s="21" t="inlineStr">
        <is>
          <t>Stk</t>
        </is>
      </c>
      <c r="F15" s="22" t="n">
        <v>472.5</v>
      </c>
      <c r="G15" s="22" t="n">
        <v>409.5</v>
      </c>
      <c r="H15" s="22" t="n">
        <v>378</v>
      </c>
      <c r="I15" s="21" t="inlineStr"/>
    </row>
    <row r="16">
      <c r="A16" s="21" t="inlineStr">
        <is>
          <t>W-03</t>
        </is>
      </c>
      <c r="B16" s="21" t="inlineStr">
        <is>
          <t>Wärme</t>
        </is>
      </c>
      <c r="C16" s="21" t="inlineStr">
        <is>
          <t>Wärmemengenzähler DN 25, Gewinde, M-Bus</t>
        </is>
      </c>
      <c r="D16" s="21" t="inlineStr"/>
      <c r="E16" s="21" t="inlineStr">
        <is>
          <t>Stk</t>
        </is>
      </c>
      <c r="F16" s="22" t="n">
        <v>690</v>
      </c>
      <c r="G16" s="22" t="n">
        <v>598</v>
      </c>
      <c r="H16" s="22" t="n">
        <v>552</v>
      </c>
      <c r="I16" s="21" t="inlineStr"/>
    </row>
    <row r="17">
      <c r="A17" s="21" t="inlineStr">
        <is>
          <t>W-04</t>
        </is>
      </c>
      <c r="B17" s="21" t="inlineStr">
        <is>
          <t>Wärme</t>
        </is>
      </c>
      <c r="C17" s="21" t="inlineStr">
        <is>
          <t>Wärmemengenzähler DN 32, Gewinde, M-Bus</t>
        </is>
      </c>
      <c r="D17" s="21" t="inlineStr"/>
      <c r="E17" s="21" t="inlineStr">
        <is>
          <t>Stk</t>
        </is>
      </c>
      <c r="F17" s="22" t="n">
        <v>765</v>
      </c>
      <c r="G17" s="22" t="n">
        <v>663</v>
      </c>
      <c r="H17" s="22" t="n">
        <v>612</v>
      </c>
      <c r="I17" s="21" t="inlineStr"/>
    </row>
    <row r="18">
      <c r="A18" s="21" t="inlineStr">
        <is>
          <t>W-05</t>
        </is>
      </c>
      <c r="B18" s="21" t="inlineStr">
        <is>
          <t>Wärme</t>
        </is>
      </c>
      <c r="C18" s="21" t="inlineStr">
        <is>
          <t>Wärmemengenzähler DN 40, Gewinde, M-Bus</t>
        </is>
      </c>
      <c r="D18" s="21" t="inlineStr"/>
      <c r="E18" s="21" t="inlineStr">
        <is>
          <t>Stk</t>
        </is>
      </c>
      <c r="F18" s="22" t="n">
        <v>990</v>
      </c>
      <c r="G18" s="22" t="n">
        <v>858</v>
      </c>
      <c r="H18" s="22" t="n">
        <v>792</v>
      </c>
      <c r="I18" s="21" t="inlineStr"/>
    </row>
    <row r="19">
      <c r="A19" s="21" t="inlineStr">
        <is>
          <t>W-06</t>
        </is>
      </c>
      <c r="B19" s="21" t="inlineStr">
        <is>
          <t>Wärme</t>
        </is>
      </c>
      <c r="C19" s="21" t="inlineStr">
        <is>
          <t>Wärmemengenzähler DN 20, Flansch, M-Bus</t>
        </is>
      </c>
      <c r="D19" s="21" t="inlineStr"/>
      <c r="E19" s="21" t="inlineStr">
        <is>
          <t>Stk</t>
        </is>
      </c>
      <c r="F19" s="22" t="n">
        <v>630</v>
      </c>
      <c r="G19" s="22" t="n">
        <v>546</v>
      </c>
      <c r="H19" s="22" t="n">
        <v>504</v>
      </c>
      <c r="I19" s="21" t="inlineStr"/>
    </row>
    <row r="20">
      <c r="A20" s="21" t="inlineStr">
        <is>
          <t>W-07</t>
        </is>
      </c>
      <c r="B20" s="21" t="inlineStr">
        <is>
          <t>Wärme</t>
        </is>
      </c>
      <c r="C20" s="21" t="inlineStr">
        <is>
          <t>Wärmemengenzähler DN 25, Flansch, M-Bus</t>
        </is>
      </c>
      <c r="D20" s="21" t="inlineStr"/>
      <c r="E20" s="21" t="inlineStr">
        <is>
          <t>Stk</t>
        </is>
      </c>
      <c r="F20" s="22" t="n">
        <v>870</v>
      </c>
      <c r="G20" s="22" t="n">
        <v>754</v>
      </c>
      <c r="H20" s="22" t="n">
        <v>696</v>
      </c>
      <c r="I20" s="21" t="inlineStr"/>
    </row>
    <row r="21">
      <c r="A21" s="21" t="inlineStr">
        <is>
          <t>W-08</t>
        </is>
      </c>
      <c r="B21" s="21" t="inlineStr">
        <is>
          <t>Wärme</t>
        </is>
      </c>
      <c r="C21" s="21" t="inlineStr">
        <is>
          <t>Wärmemengenzähler DN 32, Flansch, M-Bus</t>
        </is>
      </c>
      <c r="D21" s="21" t="inlineStr"/>
      <c r="E21" s="21" t="inlineStr">
        <is>
          <t>Stk</t>
        </is>
      </c>
      <c r="F21" s="22" t="n">
        <v>1005</v>
      </c>
      <c r="G21" s="22" t="n">
        <v>871</v>
      </c>
      <c r="H21" s="22" t="n">
        <v>804</v>
      </c>
      <c r="I21" s="21" t="inlineStr"/>
    </row>
    <row r="22">
      <c r="A22" s="21" t="inlineStr">
        <is>
          <t>W-09</t>
        </is>
      </c>
      <c r="B22" s="21" t="inlineStr">
        <is>
          <t>Wärme</t>
        </is>
      </c>
      <c r="C22" s="21" t="inlineStr">
        <is>
          <t>Wärmemengenzähler DN 40, Flansch, M-Bus</t>
        </is>
      </c>
      <c r="D22" s="21" t="inlineStr"/>
      <c r="E22" s="21" t="inlineStr">
        <is>
          <t>Stk</t>
        </is>
      </c>
      <c r="F22" s="22" t="n">
        <v>1290</v>
      </c>
      <c r="G22" s="22" t="n">
        <v>1118</v>
      </c>
      <c r="H22" s="22" t="n">
        <v>1032</v>
      </c>
      <c r="I22" s="21" t="inlineStr"/>
    </row>
    <row r="23">
      <c r="A23" s="21" t="inlineStr">
        <is>
          <t>W-10</t>
        </is>
      </c>
      <c r="B23" s="21" t="inlineStr">
        <is>
          <t>Wärme</t>
        </is>
      </c>
      <c r="C23" s="21" t="inlineStr">
        <is>
          <t>Wärmemengenzähler pauschal Gewinde (DN unbekannt)</t>
        </is>
      </c>
      <c r="D23" s="21" t="inlineStr">
        <is>
          <t>–</t>
        </is>
      </c>
      <c r="E23" s="21" t="inlineStr">
        <is>
          <t>Stk</t>
        </is>
      </c>
      <c r="F23" s="22" t="n">
        <v>800</v>
      </c>
      <c r="G23" s="22" t="n">
        <v>800</v>
      </c>
      <c r="H23" s="22" t="n">
        <v>800</v>
      </c>
      <c r="I23" s="21" t="inlineStr">
        <is>
          <t>Pauschalwert</t>
        </is>
      </c>
    </row>
    <row r="24">
      <c r="A24" s="21" t="inlineStr">
        <is>
          <t>W-11</t>
        </is>
      </c>
      <c r="B24" s="21" t="inlineStr">
        <is>
          <t>Wärme</t>
        </is>
      </c>
      <c r="C24" s="21" t="inlineStr">
        <is>
          <t>Wärmemengenzähler pauschal Flansch (DN unbekannt)</t>
        </is>
      </c>
      <c r="D24" s="21" t="inlineStr">
        <is>
          <t>–</t>
        </is>
      </c>
      <c r="E24" s="21" t="inlineStr">
        <is>
          <t>Stk</t>
        </is>
      </c>
      <c r="F24" s="22" t="n">
        <v>1000</v>
      </c>
      <c r="G24" s="22" t="n">
        <v>1000</v>
      </c>
      <c r="H24" s="22" t="n">
        <v>1000</v>
      </c>
      <c r="I24" s="21" t="inlineStr">
        <is>
          <t>Pauschalwert</t>
        </is>
      </c>
    </row>
    <row r="25">
      <c r="A25" s="21" t="inlineStr">
        <is>
          <t>G-01</t>
        </is>
      </c>
      <c r="B25" s="21" t="inlineStr">
        <is>
          <t>Gas</t>
        </is>
      </c>
      <c r="C25" s="21" t="inlineStr">
        <is>
          <t>Gaszähler pauschal (Austauschgerät mit Schnittstelle)</t>
        </is>
      </c>
      <c r="D25" s="21" t="inlineStr">
        <is>
          <t>–</t>
        </is>
      </c>
      <c r="E25" s="21" t="inlineStr">
        <is>
          <t>Stk</t>
        </is>
      </c>
      <c r="F25" s="22" t="n">
        <v>750</v>
      </c>
      <c r="G25" s="22" t="n">
        <v>650</v>
      </c>
      <c r="H25" s="22" t="n">
        <v>600</v>
      </c>
      <c r="I25" s="21" t="inlineStr">
        <is>
          <t>Nur falls vorhandener Zähler keine Schnittstelle hat</t>
        </is>
      </c>
    </row>
    <row r="26">
      <c r="A26" s="21" t="inlineStr">
        <is>
          <t>G-02</t>
        </is>
      </c>
      <c r="B26" s="21" t="inlineStr">
        <is>
          <t>Gas</t>
        </is>
      </c>
      <c r="C26" s="21" t="inlineStr">
        <is>
          <t>Impulsmodul Balgengaszähler</t>
        </is>
      </c>
      <c r="D26" s="21" t="inlineStr">
        <is>
          <t>Impulsnehmer passend zum Zählwerk</t>
        </is>
      </c>
      <c r="E26" s="21" t="inlineStr">
        <is>
          <t>Stk</t>
        </is>
      </c>
      <c r="F26" s="22" t="n">
        <v>82.5</v>
      </c>
      <c r="G26" s="22" t="n">
        <v>71.5</v>
      </c>
      <c r="H26" s="22" t="n">
        <v>66</v>
      </c>
      <c r="I26" s="21" t="inlineStr">
        <is>
          <t>Zählwerk mit Aussparung für Impulsnehmer erforderlich</t>
        </is>
      </c>
    </row>
    <row r="27">
      <c r="A27" s="21" t="inlineStr">
        <is>
          <t>G-03</t>
        </is>
      </c>
      <c r="B27" s="21" t="inlineStr">
        <is>
          <t>Gas</t>
        </is>
      </c>
      <c r="C27" s="21" t="inlineStr">
        <is>
          <t>Impulsmodul Drehkolbenzähler</t>
        </is>
      </c>
      <c r="D27" s="21" t="inlineStr">
        <is>
          <t>Impulsnehmer (Steckverbindung)</t>
        </is>
      </c>
      <c r="E27" s="21" t="inlineStr">
        <is>
          <t>Stk</t>
        </is>
      </c>
      <c r="F27" s="22" t="n">
        <v>90</v>
      </c>
      <c r="G27" s="22" t="n">
        <v>78</v>
      </c>
      <c r="H27" s="22" t="n">
        <v>72</v>
      </c>
      <c r="I27" s="21" t="inlineStr"/>
    </row>
    <row r="28">
      <c r="A28" s="21" t="inlineStr">
        <is>
          <t>Q-01</t>
        </is>
      </c>
      <c r="B28" s="21" t="inlineStr">
        <is>
          <t>Wasser</t>
        </is>
      </c>
      <c r="C28" s="21" t="inlineStr">
        <is>
          <t>Wasserzähler DN 15, M-Bus/Impuls</t>
        </is>
      </c>
      <c r="D28" s="21" t="inlineStr"/>
      <c r="E28" s="21" t="inlineStr">
        <is>
          <t>Stk</t>
        </is>
      </c>
      <c r="F28" s="22" t="n">
        <v>120</v>
      </c>
      <c r="G28" s="22" t="n">
        <v>104</v>
      </c>
      <c r="H28" s="22" t="n">
        <v>96</v>
      </c>
      <c r="I28" s="21" t="inlineStr"/>
    </row>
    <row r="29">
      <c r="A29" s="21" t="inlineStr">
        <is>
          <t>Q-02</t>
        </is>
      </c>
      <c r="B29" s="21" t="inlineStr">
        <is>
          <t>Wasser</t>
        </is>
      </c>
      <c r="C29" s="21" t="inlineStr">
        <is>
          <t>Wasserzähler DN 20, M-Bus/Impuls</t>
        </is>
      </c>
      <c r="D29" s="21" t="inlineStr"/>
      <c r="E29" s="21" t="inlineStr">
        <is>
          <t>Stk</t>
        </is>
      </c>
      <c r="F29" s="22" t="n">
        <v>120</v>
      </c>
      <c r="G29" s="22" t="n">
        <v>104</v>
      </c>
      <c r="H29" s="22" t="n">
        <v>96</v>
      </c>
      <c r="I29" s="21" t="inlineStr"/>
    </row>
    <row r="30">
      <c r="A30" s="21" t="inlineStr">
        <is>
          <t>Q-03</t>
        </is>
      </c>
      <c r="B30" s="21" t="inlineStr">
        <is>
          <t>Wasser</t>
        </is>
      </c>
      <c r="C30" s="21" t="inlineStr">
        <is>
          <t>Wasserzähler DN 25, M-Bus/Impuls</t>
        </is>
      </c>
      <c r="D30" s="21" t="inlineStr"/>
      <c r="E30" s="21" t="inlineStr">
        <is>
          <t>Stk</t>
        </is>
      </c>
      <c r="F30" s="22" t="n">
        <v>225</v>
      </c>
      <c r="G30" s="22" t="n">
        <v>195</v>
      </c>
      <c r="H30" s="22" t="n">
        <v>180</v>
      </c>
      <c r="I30" s="21" t="inlineStr"/>
    </row>
    <row r="31">
      <c r="A31" s="21" t="inlineStr">
        <is>
          <t>Q-04</t>
        </is>
      </c>
      <c r="B31" s="21" t="inlineStr">
        <is>
          <t>Wasser</t>
        </is>
      </c>
      <c r="C31" s="21" t="inlineStr">
        <is>
          <t>Wasserzähler DN 32, M-Bus/Impuls</t>
        </is>
      </c>
      <c r="D31" s="21" t="inlineStr"/>
      <c r="E31" s="21" t="inlineStr">
        <is>
          <t>Stk</t>
        </is>
      </c>
      <c r="F31" s="22" t="n">
        <v>240</v>
      </c>
      <c r="G31" s="22" t="n">
        <v>208</v>
      </c>
      <c r="H31" s="22" t="n">
        <v>192</v>
      </c>
      <c r="I31" s="21" t="inlineStr">
        <is>
          <t>Auch Ansatz bei unbekanntem DN</t>
        </is>
      </c>
    </row>
    <row r="32">
      <c r="A32" s="21" t="inlineStr">
        <is>
          <t>Z-01</t>
        </is>
      </c>
      <c r="B32" s="21" t="inlineStr">
        <is>
          <t>Zubehör</t>
        </is>
      </c>
      <c r="C32" s="21" t="inlineStr">
        <is>
          <t>Impulsmodul potenzialfreier Kontakt → M-Bus</t>
        </is>
      </c>
      <c r="D32" s="21" t="inlineStr">
        <is>
          <t>IZAR PORT PulseMin (832-002-09A7)</t>
        </is>
      </c>
      <c r="E32" s="21" t="inlineStr">
        <is>
          <t>Stk</t>
        </is>
      </c>
      <c r="F32" s="22" t="n">
        <v>61.5</v>
      </c>
      <c r="G32" s="22" t="n">
        <v>53.3</v>
      </c>
      <c r="H32" s="22" t="n">
        <v>49.2</v>
      </c>
      <c r="I32" s="21" t="inlineStr">
        <is>
          <t>1 Modul je Gaszähler bzw. je Impulszähler</t>
        </is>
      </c>
    </row>
    <row r="33">
      <c r="A33" s="21" t="inlineStr">
        <is>
          <t>D-01</t>
        </is>
      </c>
      <c r="B33" s="21" t="inlineStr">
        <is>
          <t>Datenlogger</t>
        </is>
      </c>
      <c r="C33" s="21" t="inlineStr">
        <is>
          <t>LAN-Datenlogger, 8 M-Bus-Lasten</t>
        </is>
      </c>
      <c r="D33" s="21" t="inlineStr">
        <is>
          <t>Elvaco CMe3100 (82E-008-0533)</t>
        </is>
      </c>
      <c r="E33" s="21" t="inlineStr">
        <is>
          <t>Stk</t>
        </is>
      </c>
      <c r="F33" s="22" t="n">
        <v>583.8</v>
      </c>
      <c r="G33" s="22" t="n">
        <v>505.96</v>
      </c>
      <c r="H33" s="22" t="n">
        <v>467.04</v>
      </c>
      <c r="I33" s="21" t="inlineStr">
        <is>
          <t>TCP/IP über Kundennetz; Modbus-Add-on ca. +190 €</t>
        </is>
      </c>
    </row>
    <row r="34">
      <c r="A34" s="21" t="inlineStr">
        <is>
          <t>D-02</t>
        </is>
      </c>
      <c r="B34" s="21" t="inlineStr">
        <is>
          <t>Datenlogger</t>
        </is>
      </c>
      <c r="C34" s="21" t="inlineStr">
        <is>
          <t>LAN-Datenlogger, 32 M-Bus-Lasten</t>
        </is>
      </c>
      <c r="D34" s="21" t="inlineStr">
        <is>
          <t>Elvaco CMe3100</t>
        </is>
      </c>
      <c r="E34" s="21" t="inlineStr">
        <is>
          <t>Stk</t>
        </is>
      </c>
      <c r="F34" s="22" t="n">
        <v>772.8</v>
      </c>
      <c r="G34" s="22" t="n">
        <v>669.76</v>
      </c>
      <c r="H34" s="22" t="n">
        <v>618.24</v>
      </c>
      <c r="I34" s="21" t="inlineStr"/>
    </row>
    <row r="35">
      <c r="A35" s="21" t="inlineStr">
        <is>
          <t>D-03</t>
        </is>
      </c>
      <c r="B35" s="21" t="inlineStr">
        <is>
          <t>Datenlogger</t>
        </is>
      </c>
      <c r="C35" s="21" t="inlineStr">
        <is>
          <t>LAN-Datenlogger, 64 M-Bus-Lasten</t>
        </is>
      </c>
      <c r="D35" s="21" t="inlineStr">
        <is>
          <t>Elvaco CMe3100 (82E-064-0533)</t>
        </is>
      </c>
      <c r="E35" s="21" t="inlineStr">
        <is>
          <t>Stk</t>
        </is>
      </c>
      <c r="F35" s="22" t="n">
        <v>940.8</v>
      </c>
      <c r="G35" s="22" t="n">
        <v>815.36</v>
      </c>
      <c r="H35" s="22" t="n">
        <v>752.64</v>
      </c>
      <c r="I35" s="21" t="inlineStr"/>
    </row>
    <row r="36">
      <c r="A36" s="21" t="inlineStr">
        <is>
          <t>D-04</t>
        </is>
      </c>
      <c r="B36" s="21" t="inlineStr">
        <is>
          <t>Datenlogger</t>
        </is>
      </c>
      <c r="C36" s="21" t="inlineStr">
        <is>
          <t>LAN-Datenlogger, 128 M-Bus-Lasten</t>
        </is>
      </c>
      <c r="D36" s="21" t="inlineStr">
        <is>
          <t>Elvaco CMe3100 (82E-128-0533)</t>
        </is>
      </c>
      <c r="E36" s="21" t="inlineStr">
        <is>
          <t>Stk</t>
        </is>
      </c>
      <c r="F36" s="22" t="n">
        <v>1169.7</v>
      </c>
      <c r="G36" s="22" t="n">
        <v>1013.74</v>
      </c>
      <c r="H36" s="22" t="n">
        <v>935.76</v>
      </c>
      <c r="I36" s="21" t="inlineStr"/>
    </row>
    <row r="37">
      <c r="A37" s="21" t="inlineStr">
        <is>
          <t>D-05</t>
        </is>
      </c>
      <c r="B37" s="21" t="inlineStr">
        <is>
          <t>Datenlogger</t>
        </is>
      </c>
      <c r="C37" s="21" t="inlineStr">
        <is>
          <t>LAN-Datenlogger, 256 M-Bus-Lasten</t>
        </is>
      </c>
      <c r="D37" s="21" t="inlineStr">
        <is>
          <t>Elvaco CMe3100 (82E-256-0533)</t>
        </is>
      </c>
      <c r="E37" s="21" t="inlineStr">
        <is>
          <t>Stk</t>
        </is>
      </c>
      <c r="F37" s="22" t="n">
        <v>1606.5</v>
      </c>
      <c r="G37" s="22" t="n">
        <v>1392.3</v>
      </c>
      <c r="H37" s="22" t="n">
        <v>1285.2</v>
      </c>
      <c r="I37" s="21" t="inlineStr"/>
    </row>
    <row r="38">
      <c r="A38" s="21" t="inlineStr">
        <is>
          <t>D-06</t>
        </is>
      </c>
      <c r="B38" s="21" t="inlineStr">
        <is>
          <t>Datenlogger</t>
        </is>
      </c>
      <c r="C38" s="21" t="inlineStr">
        <is>
          <t>LAN-Datenlogger, 512 M-Bus-Lasten</t>
        </is>
      </c>
      <c r="D38" s="21" t="inlineStr">
        <is>
          <t>Elvaco CMe3100 (82E-512-0533)</t>
        </is>
      </c>
      <c r="E38" s="21" t="inlineStr">
        <is>
          <t>Stk</t>
        </is>
      </c>
      <c r="F38" s="22" t="n">
        <v>2379.3</v>
      </c>
      <c r="G38" s="22" t="n">
        <v>2062.06</v>
      </c>
      <c r="H38" s="22" t="n">
        <v>1903.44</v>
      </c>
      <c r="I38" s="21" t="inlineStr"/>
    </row>
    <row r="39">
      <c r="A39" s="21" t="inlineStr">
        <is>
          <t>D-07</t>
        </is>
      </c>
      <c r="B39" s="21" t="inlineStr">
        <is>
          <t>Datenlogger</t>
        </is>
      </c>
      <c r="C39" s="21" t="inlineStr">
        <is>
          <t>Mobilfunk-Datenlogger LTE, 16 M-Bus-Lasten</t>
        </is>
      </c>
      <c r="D39" s="21" t="inlineStr">
        <is>
          <t>Elvaco CMe2100 LTE (82E-016-0523)</t>
        </is>
      </c>
      <c r="E39" s="21" t="inlineStr">
        <is>
          <t>Stk</t>
        </is>
      </c>
      <c r="F39" s="22" t="n">
        <v>415.8</v>
      </c>
      <c r="G39" s="22" t="n">
        <v>360.36</v>
      </c>
      <c r="H39" s="22" t="n">
        <v>332.64</v>
      </c>
      <c r="I39" s="21" t="inlineStr">
        <is>
          <t>Nur mit Stationsantenne (D-12) einsetzen</t>
        </is>
      </c>
    </row>
    <row r="40">
      <c r="A40" s="21" t="inlineStr">
        <is>
          <t>D-08</t>
        </is>
      </c>
      <c r="B40" s="21" t="inlineStr">
        <is>
          <t>Datenlogger</t>
        </is>
      </c>
      <c r="C40" s="21" t="inlineStr">
        <is>
          <t>Mobilfunk-Datenlogger LTE, 32 M-Bus-Lasten</t>
        </is>
      </c>
      <c r="D40" s="21" t="inlineStr">
        <is>
          <t>Elvaco CMe2100 LTE (82E-032-0523)</t>
        </is>
      </c>
      <c r="E40" s="21" t="inlineStr">
        <is>
          <t>Stk</t>
        </is>
      </c>
      <c r="F40" s="22" t="n">
        <v>424.2</v>
      </c>
      <c r="G40" s="22" t="n">
        <v>367.64</v>
      </c>
      <c r="H40" s="22" t="n">
        <v>339.36</v>
      </c>
      <c r="I40" s="21" t="inlineStr"/>
    </row>
    <row r="41">
      <c r="A41" s="21" t="inlineStr">
        <is>
          <t>D-09</t>
        </is>
      </c>
      <c r="B41" s="21" t="inlineStr">
        <is>
          <t>Datenlogger</t>
        </is>
      </c>
      <c r="C41" s="21" t="inlineStr">
        <is>
          <t>Mobilfunk-Datenlogger LTE, 64 M-Bus-Lasten</t>
        </is>
      </c>
      <c r="D41" s="21" t="inlineStr">
        <is>
          <t>Elvaco CMe2100 LTE (82E-064-0523)</t>
        </is>
      </c>
      <c r="E41" s="21" t="inlineStr">
        <is>
          <t>Stk</t>
        </is>
      </c>
      <c r="F41" s="22" t="n">
        <v>447.3</v>
      </c>
      <c r="G41" s="22" t="n">
        <v>387.66</v>
      </c>
      <c r="H41" s="22" t="n">
        <v>357.84</v>
      </c>
      <c r="I41" s="21" t="inlineStr"/>
    </row>
    <row r="42">
      <c r="A42" s="21" t="inlineStr">
        <is>
          <t>D-10</t>
        </is>
      </c>
      <c r="B42" s="21" t="inlineStr">
        <is>
          <t>Datenlogger</t>
        </is>
      </c>
      <c r="C42" s="21" t="inlineStr">
        <is>
          <t>Mobilfunk-Datenlogger LTE, 128 M-Bus-Lasten</t>
        </is>
      </c>
      <c r="D42" s="21" t="inlineStr">
        <is>
          <t>Elvaco CMe2100 LTE (82E-128-0523)</t>
        </is>
      </c>
      <c r="E42" s="21" t="inlineStr">
        <is>
          <t>Stk</t>
        </is>
      </c>
      <c r="F42" s="22" t="n">
        <v>499.8</v>
      </c>
      <c r="G42" s="22" t="n">
        <v>433.16</v>
      </c>
      <c r="H42" s="22" t="n">
        <v>399.84</v>
      </c>
      <c r="I42" s="21" t="inlineStr"/>
    </row>
    <row r="43">
      <c r="A43" s="21" t="inlineStr">
        <is>
          <t>D-11</t>
        </is>
      </c>
      <c r="B43" s="21" t="inlineStr">
        <is>
          <t>Datenlogger</t>
        </is>
      </c>
      <c r="C43" s="21" t="inlineStr">
        <is>
          <t>Mobilfunk-Datenlogger LTE, 256 M-Bus-Lasten</t>
        </is>
      </c>
      <c r="D43" s="21" t="inlineStr">
        <is>
          <t>Elvaco CMe2100 LTE (82E-256-0523)</t>
        </is>
      </c>
      <c r="E43" s="21" t="inlineStr">
        <is>
          <t>Stk</t>
        </is>
      </c>
      <c r="F43" s="22" t="n">
        <v>789.6</v>
      </c>
      <c r="G43" s="22" t="n">
        <v>684.3200000000001</v>
      </c>
      <c r="H43" s="22" t="n">
        <v>631.6799999999999</v>
      </c>
      <c r="I43" s="21" t="inlineStr"/>
    </row>
    <row r="44">
      <c r="A44" s="21" t="inlineStr">
        <is>
          <t>D-12</t>
        </is>
      </c>
      <c r="B44" s="21" t="inlineStr">
        <is>
          <t>Datenlogger</t>
        </is>
      </c>
      <c r="C44" s="21" t="inlineStr">
        <is>
          <t>Stationsantenne (je Mobilfunk-Logger)</t>
        </is>
      </c>
      <c r="D44" s="21" t="inlineStr">
        <is>
          <t>Außenantenne, Kabel 5 m (nicht verlängern)</t>
        </is>
      </c>
      <c r="E44" s="21" t="inlineStr">
        <is>
          <t>Stk</t>
        </is>
      </c>
      <c r="F44" s="22" t="n">
        <v>61.95</v>
      </c>
      <c r="G44" s="22" t="n">
        <v>53.69</v>
      </c>
      <c r="H44" s="22" t="n">
        <v>49.56</v>
      </c>
      <c r="I44" s="21" t="inlineStr">
        <is>
          <t>Idealerweise außen an der Hauswand</t>
        </is>
      </c>
    </row>
    <row r="45">
      <c r="A45" s="21" t="inlineStr">
        <is>
          <t>D-13</t>
        </is>
      </c>
      <c r="B45" s="21" t="inlineStr">
        <is>
          <t>Datenlogger</t>
        </is>
      </c>
      <c r="C45" s="21" t="inlineStr">
        <is>
          <t>Montagematerial je Datenlogger</t>
        </is>
      </c>
      <c r="D45" s="21" t="inlineStr">
        <is>
          <t>Kleinmaterial</t>
        </is>
      </c>
      <c r="E45" s="21" t="inlineStr">
        <is>
          <t>Stk</t>
        </is>
      </c>
      <c r="F45" s="22" t="n">
        <v>75</v>
      </c>
      <c r="G45" s="22" t="n">
        <v>65</v>
      </c>
      <c r="H45" s="22" t="n">
        <v>60</v>
      </c>
      <c r="I45" s="21" t="inlineStr">
        <is>
          <t>Je Datenlogger einzuplanen</t>
        </is>
      </c>
    </row>
    <row r="46">
      <c r="A46" s="21" t="inlineStr">
        <is>
          <t>D-14</t>
        </is>
      </c>
      <c r="B46" s="21" t="inlineStr">
        <is>
          <t>Datenlogger</t>
        </is>
      </c>
      <c r="C46" s="21" t="inlineStr">
        <is>
          <t>Datenlogger pauschal (Typ unbekannt)</t>
        </is>
      </c>
      <c r="D46" s="21" t="inlineStr">
        <is>
          <t>–</t>
        </is>
      </c>
      <c r="E46" s="21" t="inlineStr">
        <is>
          <t>Stk</t>
        </is>
      </c>
      <c r="F46" s="22" t="n">
        <v>800</v>
      </c>
      <c r="G46" s="22" t="n">
        <v>800</v>
      </c>
      <c r="H46" s="22" t="n">
        <v>800</v>
      </c>
      <c r="I46" s="21" t="inlineStr">
        <is>
          <t>Pauschalwert</t>
        </is>
      </c>
    </row>
    <row r="48">
      <c r="A48" s="11" t="inlineStr">
        <is>
          <t>Laufende Kosten</t>
        </is>
      </c>
    </row>
    <row r="49">
      <c r="A49" s="10" t="inlineStr">
        <is>
          <t>Pos.</t>
        </is>
      </c>
      <c r="B49" s="10" t="inlineStr">
        <is>
          <t>Medium</t>
        </is>
      </c>
      <c r="C49" s="10" t="inlineStr">
        <is>
          <t>Position</t>
        </is>
      </c>
      <c r="D49" s="10" t="inlineStr">
        <is>
          <t>Beispiel</t>
        </is>
      </c>
      <c r="E49" s="10" t="inlineStr">
        <is>
          <t>Einheit</t>
        </is>
      </c>
      <c r="F49" s="10" t="inlineStr">
        <is>
          <t>€/Jahr</t>
        </is>
      </c>
      <c r="G49" s="10" t="inlineStr"/>
      <c r="H49" s="10" t="inlineStr"/>
      <c r="I49" s="10" t="inlineStr">
        <is>
          <t>Bemerkung</t>
        </is>
      </c>
    </row>
    <row r="50">
      <c r="A50" s="13" t="inlineStr">
        <is>
          <t>L-01</t>
        </is>
      </c>
      <c r="B50" s="13" t="inlineStr">
        <is>
          <t>Betrieb</t>
        </is>
      </c>
      <c r="C50" s="13" t="inlineStr">
        <is>
          <t>Energiemonitoring-Portal je angelegtem Sensor</t>
        </is>
      </c>
      <c r="D50" s="13" t="inlineStr">
        <is>
          <t>EDL-Portal (MST)</t>
        </is>
      </c>
      <c r="E50" s="13" t="inlineStr">
        <is>
          <t>Sensor/Jahr</t>
        </is>
      </c>
      <c r="F50" s="15" t="n">
        <v>50</v>
      </c>
      <c r="G50" s="13" t="n"/>
      <c r="H50" s="13" t="n"/>
      <c r="I50" s="13" t="inlineStr">
        <is>
          <t>Jeder angelegte Sensor, auch virtuelle Sensoren</t>
        </is>
      </c>
    </row>
    <row r="51">
      <c r="A51" s="13" t="inlineStr">
        <is>
          <t>L-02</t>
        </is>
      </c>
      <c r="B51" s="13" t="inlineStr">
        <is>
          <t>Betrieb</t>
        </is>
      </c>
      <c r="C51" s="13" t="inlineStr">
        <is>
          <t>IoT-SIM-Datenkarte je Mobilfunk-Logger</t>
        </is>
      </c>
      <c r="D51" s="13" t="inlineStr">
        <is>
          <t>z. B. WhereverSIM (5 €/Monat)</t>
        </is>
      </c>
      <c r="E51" s="13" t="inlineStr">
        <is>
          <t>Logger/Jahr</t>
        </is>
      </c>
      <c r="F51" s="15" t="n">
        <v>60</v>
      </c>
      <c r="G51" s="13" t="n"/>
      <c r="H51" s="13" t="n"/>
      <c r="I51" s="13" t="inlineStr">
        <is>
          <t>Festpreis</t>
        </is>
      </c>
    </row>
  </sheetData>
  <pageMargins left="0.75" right="0.75" top="1" bottom="1" header="0.5" footer="0.5"/>
  <headerFooter>
    <oddHeader>&amp;Cecc · Kostenkalkulation Mess- und Zählkonzept · V2.1</oddHeader>
    <oddFooter>&amp;CVersion 2.1 · 24.09.2026 · CC BY 4.0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ecc – energy consulting circle GmbH &amp; Co. KG</dc:creator>
  <dc:title xmlns:dc="http://purl.org/dc/elements/1.1/">Kostenkalkulation Mess- und Zählkonzept V2.1</dc:title>
  <dcterms:created xmlns:dcterms="http://purl.org/dc/terms/" xmlns:xsi="http://www.w3.org/2001/XMLSchema-instance" xsi:type="dcterms:W3CDTF">2026-09-24T16:35:04Z</dcterms:created>
  <dcterms:modified xmlns:dcterms="http://purl.org/dc/terms/" xmlns:xsi="http://www.w3.org/2001/XMLSchema-instance" xsi:type="dcterms:W3CDTF">2026-09-24T16:35:04Z</dcterms:modified>
  <cp:version>2.1</cp:version>
</cp:coreProperties>
</file>